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прайс тпф" sheetId="2" r:id="rId2"/>
  </sheets>
  <definedNames/>
  <calcPr fullCalcOnLoad="1"/>
</workbook>
</file>

<file path=xl/comments1.xml><?xml version="1.0" encoding="utf-8"?>
<comments xmlns="http://schemas.openxmlformats.org/spreadsheetml/2006/main">
  <authors>
    <author>Ramzaiceva</author>
  </authors>
  <commentList>
    <comment ref="E54" authorId="0">
      <text>
        <r>
          <rPr>
            <b/>
            <sz val="8"/>
            <rFont val="Tahoma"/>
            <family val="0"/>
          </rPr>
          <t>Ramzaiceva:</t>
        </r>
        <r>
          <rPr>
            <sz val="8"/>
            <rFont val="Tahoma"/>
            <family val="0"/>
          </rPr>
          <t xml:space="preserve">
правильная сумма
</t>
        </r>
      </text>
    </comment>
    <comment ref="E55" authorId="0">
      <text>
        <r>
          <rPr>
            <b/>
            <sz val="8"/>
            <rFont val="Tahoma"/>
            <family val="0"/>
          </rPr>
          <t>Ramzaiceva:</t>
        </r>
        <r>
          <rPr>
            <sz val="8"/>
            <rFont val="Tahoma"/>
            <family val="0"/>
          </rPr>
          <t xml:space="preserve">
правильная сумма
</t>
        </r>
      </text>
    </comment>
  </commentList>
</comments>
</file>

<file path=xl/sharedStrings.xml><?xml version="1.0" encoding="utf-8"?>
<sst xmlns="http://schemas.openxmlformats.org/spreadsheetml/2006/main" count="510" uniqueCount="368">
  <si>
    <t xml:space="preserve">                                             ООО "СЕЛЬМАШ"</t>
  </si>
  <si>
    <t xml:space="preserve">                                                                E-mail: selvolga@rambler.ru , market-selmash@yandex.ru</t>
  </si>
  <si>
    <t xml:space="preserve">                                          ПРАЙС - ЛИСТ НА ЗАП.ЧАСТИ </t>
  </si>
  <si>
    <t>№</t>
  </si>
  <si>
    <t>Обозначение</t>
  </si>
  <si>
    <t>Кол-во з/ч на 1маш</t>
  </si>
  <si>
    <t>Наименование</t>
  </si>
  <si>
    <t>Ед.изм.</t>
  </si>
  <si>
    <t>Цена продаж без НДС c 1/04/11 (было)</t>
  </si>
  <si>
    <t>Цена без НДС</t>
  </si>
  <si>
    <t>НДС</t>
  </si>
  <si>
    <t>Цена с НДС</t>
  </si>
  <si>
    <t>1</t>
  </si>
  <si>
    <t>Привод транспортера</t>
  </si>
  <si>
    <t>шт</t>
  </si>
  <si>
    <t>2</t>
  </si>
  <si>
    <t>Подборщик</t>
  </si>
  <si>
    <t>3</t>
  </si>
  <si>
    <t>Державка зубьев</t>
  </si>
  <si>
    <t>4</t>
  </si>
  <si>
    <t>Диск в сборе</t>
  </si>
  <si>
    <t>5</t>
  </si>
  <si>
    <t>Муфта</t>
  </si>
  <si>
    <t>6</t>
  </si>
  <si>
    <t>Дорожка беговая</t>
  </si>
  <si>
    <t>7</t>
  </si>
  <si>
    <t>Боковина левая</t>
  </si>
  <si>
    <t>8</t>
  </si>
  <si>
    <t>Боковина правая</t>
  </si>
  <si>
    <t>9</t>
  </si>
  <si>
    <t>Блок передачи</t>
  </si>
  <si>
    <t>10</t>
  </si>
  <si>
    <t>Опора колеса левая</t>
  </si>
  <si>
    <t>11</t>
  </si>
  <si>
    <t>Опора колеса правая</t>
  </si>
  <si>
    <t>12</t>
  </si>
  <si>
    <t>13</t>
  </si>
  <si>
    <t>ТПФ 45.02.210</t>
  </si>
  <si>
    <t>Скат левый</t>
  </si>
  <si>
    <t>14</t>
  </si>
  <si>
    <t>ТПФ 45.02.220</t>
  </si>
  <si>
    <t>Скат правый</t>
  </si>
  <si>
    <t>15</t>
  </si>
  <si>
    <t>Опора</t>
  </si>
  <si>
    <t>16</t>
  </si>
  <si>
    <t>ТПФ 45.02.260</t>
  </si>
  <si>
    <t>Диск</t>
  </si>
  <si>
    <t>17</t>
  </si>
  <si>
    <t>Кривошип</t>
  </si>
  <si>
    <t>18</t>
  </si>
  <si>
    <t>ТПФ 45.02.302</t>
  </si>
  <si>
    <t>Ступица</t>
  </si>
  <si>
    <t>19</t>
  </si>
  <si>
    <t>Боковина подборщика левая</t>
  </si>
  <si>
    <t>20</t>
  </si>
  <si>
    <t>Боковина подборщика правая</t>
  </si>
  <si>
    <t>21</t>
  </si>
  <si>
    <t>Каркас подборщика</t>
  </si>
  <si>
    <t>22</t>
  </si>
  <si>
    <t>23</t>
  </si>
  <si>
    <t>24</t>
  </si>
  <si>
    <t>Шайба зуба</t>
  </si>
  <si>
    <t>25</t>
  </si>
  <si>
    <t>Скат</t>
  </si>
  <si>
    <t>26</t>
  </si>
  <si>
    <t>ТПФ 45.02.426 ст1</t>
  </si>
  <si>
    <t>--</t>
  </si>
  <si>
    <t>Чашка ст1</t>
  </si>
  <si>
    <t>27</t>
  </si>
  <si>
    <t>ТПФ 45.02.459</t>
  </si>
  <si>
    <t>Звездочка дисковая</t>
  </si>
  <si>
    <t>28</t>
  </si>
  <si>
    <t>Зуб пружинный</t>
  </si>
  <si>
    <t>29</t>
  </si>
  <si>
    <t>Вал центральный</t>
  </si>
  <si>
    <t>30</t>
  </si>
  <si>
    <t>31</t>
  </si>
  <si>
    <t>ТПФ 45.03.001</t>
  </si>
  <si>
    <t>Втулка</t>
  </si>
  <si>
    <t>32</t>
  </si>
  <si>
    <t>ТПФ 45.03.002</t>
  </si>
  <si>
    <t>33</t>
  </si>
  <si>
    <t>ТПФ 45.03.007</t>
  </si>
  <si>
    <t>34</t>
  </si>
  <si>
    <t>ТПФ 45.03.100Б-01Г</t>
  </si>
  <si>
    <t>Набиватель</t>
  </si>
  <si>
    <t>35</t>
  </si>
  <si>
    <t>Гребенка и рычаг левая с кронштейном</t>
  </si>
  <si>
    <t>36</t>
  </si>
  <si>
    <t>Гребенка и рычаг правая с кронштейном</t>
  </si>
  <si>
    <t>37</t>
  </si>
  <si>
    <t>Боковина набивателя левая</t>
  </si>
  <si>
    <t>38</t>
  </si>
  <si>
    <t>Боковина набивателя правая</t>
  </si>
  <si>
    <t>39</t>
  </si>
  <si>
    <t>Вал в сборе</t>
  </si>
  <si>
    <t>40</t>
  </si>
  <si>
    <t>Рычаг правый</t>
  </si>
  <si>
    <t>41</t>
  </si>
  <si>
    <t>Рычаг левый</t>
  </si>
  <si>
    <t>42</t>
  </si>
  <si>
    <t>Звездочка z=36; t=38,1</t>
  </si>
  <si>
    <t>43</t>
  </si>
  <si>
    <t>Кронштейн</t>
  </si>
  <si>
    <t>44</t>
  </si>
  <si>
    <t>Решетка</t>
  </si>
  <si>
    <t>45</t>
  </si>
  <si>
    <t>Зуб правый</t>
  </si>
  <si>
    <t>46</t>
  </si>
  <si>
    <t>Зуб левый</t>
  </si>
  <si>
    <t>47</t>
  </si>
  <si>
    <t xml:space="preserve">ТПФ 45.03.270 </t>
  </si>
  <si>
    <t>Ролик в сборе</t>
  </si>
  <si>
    <t>Прессовальная камера</t>
  </si>
  <si>
    <t>Крышка</t>
  </si>
  <si>
    <t>Хомут</t>
  </si>
  <si>
    <t>ТПФ 45.03.604</t>
  </si>
  <si>
    <t>Цапфа</t>
  </si>
  <si>
    <t>ТПФ 45.03.605</t>
  </si>
  <si>
    <t>Ось</t>
  </si>
  <si>
    <t>ТПФ 45.03.606</t>
  </si>
  <si>
    <t>Ролик</t>
  </si>
  <si>
    <t>Колесо зубчатое</t>
  </si>
  <si>
    <t>ТПФ 45.04.000</t>
  </si>
  <si>
    <t>Транспортер</t>
  </si>
  <si>
    <t>Планка</t>
  </si>
  <si>
    <t>ТПФ 45.04.402</t>
  </si>
  <si>
    <t>Скоба</t>
  </si>
  <si>
    <t>Вал ведущий</t>
  </si>
  <si>
    <t>Подшипник</t>
  </si>
  <si>
    <t>ТПФ 45.05.302</t>
  </si>
  <si>
    <t>Звёздочка ведущая</t>
  </si>
  <si>
    <t>ТПФ 45.06.150</t>
  </si>
  <si>
    <t>Звездочка ведомая</t>
  </si>
  <si>
    <t>Передача карданная</t>
  </si>
  <si>
    <t>ТПФ 45.07.140</t>
  </si>
  <si>
    <t>Фланец в сборе</t>
  </si>
  <si>
    <t>Муфта предохранительная</t>
  </si>
  <si>
    <t>ТПФ 45.07.300</t>
  </si>
  <si>
    <t>ТПФ 45.07.400А</t>
  </si>
  <si>
    <t xml:space="preserve">Редуктор </t>
  </si>
  <si>
    <t>ТПФ 45.07.623А</t>
  </si>
  <si>
    <t>ТПФ 45.07.626А</t>
  </si>
  <si>
    <t xml:space="preserve">ТПФ 45.17.200 </t>
  </si>
  <si>
    <t>Кран</t>
  </si>
  <si>
    <t>ТПФ 45.18.300Т1</t>
  </si>
  <si>
    <t>Ступица с болтами и кольцами подш.</t>
  </si>
  <si>
    <t>ТПФ 45.18.300Т2</t>
  </si>
  <si>
    <t>Ступица и тормозной барабан</t>
  </si>
  <si>
    <t>ТПФ 45.18.602</t>
  </si>
  <si>
    <t>Болт ступицы (резьба правая)</t>
  </si>
  <si>
    <t>ТПФ 45.20.120</t>
  </si>
  <si>
    <t>Шарнир</t>
  </si>
  <si>
    <t>ТПФ 45.20.603</t>
  </si>
  <si>
    <t xml:space="preserve">Кольцо </t>
  </si>
  <si>
    <t>ТПФ 45.20.604</t>
  </si>
  <si>
    <t>Шар</t>
  </si>
  <si>
    <t>ТПФ 45.20.605</t>
  </si>
  <si>
    <t>Гайка</t>
  </si>
  <si>
    <t>Серьга прицепная</t>
  </si>
  <si>
    <t>ПРАЙС - ЛИСТ НА СЕЛЬХОЗМАШИНЫ</t>
  </si>
  <si>
    <t>№ п/п</t>
  </si>
  <si>
    <t>Марка</t>
  </si>
  <si>
    <t>Характеристики</t>
  </si>
  <si>
    <t>Цена                   без НДС</t>
  </si>
  <si>
    <t>НДС                       18%</t>
  </si>
  <si>
    <t xml:space="preserve">Цена                         с НДС </t>
  </si>
  <si>
    <t>Агрегаты универсальные плоскорежущие</t>
  </si>
  <si>
    <t>АУП 18.05-01</t>
  </si>
  <si>
    <t>Агрегат универсальный посевной плоскорежущий</t>
  </si>
  <si>
    <r>
      <t xml:space="preserve">Объем зернотуковых ящиков1,2 </t>
    </r>
    <r>
      <rPr>
        <sz val="11"/>
        <rFont val="Arial"/>
        <family val="2"/>
      </rPr>
      <t>м</t>
    </r>
    <r>
      <rPr>
        <b/>
        <sz val="11"/>
        <rFont val="Arial"/>
        <family val="2"/>
      </rPr>
      <t>³</t>
    </r>
    <r>
      <rPr>
        <sz val="11"/>
        <rFont val="Arial Cyr"/>
        <family val="2"/>
      </rPr>
      <t xml:space="preserve">;
Ширина захвата 4,5 м;
Производительность 4,0 га/ч;
Привод от катков          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</si>
  <si>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>*АУП 18.05-01-1</t>
  </si>
  <si>
    <t>АУП 18.05-02</t>
  </si>
  <si>
    <r>
      <t xml:space="preserve">Объем зернотуковых ящиков1,2 </t>
    </r>
    <r>
      <rPr>
        <sz val="11"/>
        <rFont val="Arial"/>
        <family val="2"/>
      </rPr>
      <t>м</t>
    </r>
    <r>
      <rPr>
        <b/>
        <sz val="11"/>
        <rFont val="Arial"/>
        <family val="2"/>
      </rPr>
      <t>³</t>
    </r>
    <r>
      <rPr>
        <sz val="11"/>
        <rFont val="Arial Cyr"/>
        <family val="2"/>
      </rPr>
      <t xml:space="preserve">;
Ширина захвата 4,5 м;
Производительность 4,0 га/ч
Привод от отдельного колеса                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</si>
  <si>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>*АУП 18.05-02-1</t>
  </si>
  <si>
    <t>АУП 18.07-00</t>
  </si>
  <si>
    <r>
      <t xml:space="preserve">Объем зернотуковых ящиков1,4 </t>
    </r>
    <r>
      <rPr>
        <sz val="10"/>
        <rFont val="Arial"/>
        <family val="2"/>
      </rPr>
      <t>м</t>
    </r>
    <r>
      <rPr>
        <b/>
        <sz val="10"/>
        <rFont val="Arial"/>
        <family val="2"/>
      </rPr>
      <t>³</t>
    </r>
    <r>
      <rPr>
        <sz val="10"/>
        <rFont val="Arial Cyr"/>
        <family val="2"/>
      </rPr>
      <t xml:space="preserve">;
Ширина захвата 4,5 м;
Производительность 4,4 га/ч
Привод от катков                                                                                    </t>
    </r>
    <r>
      <rPr>
        <b/>
        <sz val="10"/>
        <rFont val="Arial Cyr"/>
        <family val="0"/>
      </rPr>
      <t xml:space="preserve"> * Лапы сошника с наплавкой сплавом "РЭЛИТ"</t>
    </r>
  </si>
  <si>
    <t>*АУП 18.07-00-1</t>
  </si>
  <si>
    <t>АУП 18.07-01</t>
  </si>
  <si>
    <r>
      <t xml:space="preserve">Объем зернотуковых ящиков1,4 </t>
    </r>
    <r>
      <rPr>
        <sz val="11"/>
        <rFont val="Arial"/>
        <family val="2"/>
      </rPr>
      <t>м</t>
    </r>
    <r>
      <rPr>
        <b/>
        <sz val="11"/>
        <rFont val="Arial"/>
        <family val="2"/>
      </rPr>
      <t>³</t>
    </r>
    <r>
      <rPr>
        <sz val="11"/>
        <rFont val="Arial Cyr"/>
        <family val="2"/>
      </rPr>
      <t xml:space="preserve">;
Ширина захвата 4,5 м;
Производительность 4,4 га/ч
Привод от отдельного колеса                                                              </t>
    </r>
    <r>
      <rPr>
        <b/>
        <sz val="11"/>
        <rFont val="Arial Cyr"/>
        <family val="0"/>
      </rPr>
      <t>* Лапы сошника с наплавкой сплавом "РЭЛИТ"</t>
    </r>
  </si>
  <si>
    <t>*АУП 18.07-01-1</t>
  </si>
  <si>
    <t>АУП 18.07-02</t>
  </si>
  <si>
    <r>
      <t xml:space="preserve">Объем зернотуковых ящиков1,4 м³;
Ширина захвата 4,5 м;
Производительность 4,4 га/ч
Привод от катков,                                                                                                            Передние опорные колеса с шиной 13,0/75-16                                          </t>
    </r>
    <r>
      <rPr>
        <b/>
        <sz val="11"/>
        <rFont val="Arial Cyr"/>
        <family val="0"/>
      </rPr>
      <t xml:space="preserve">* Лапы сошника с наплавкой сплавом "РЭЛИТ"   </t>
    </r>
    <r>
      <rPr>
        <sz val="11"/>
        <rFont val="Arial Cyr"/>
        <family val="2"/>
      </rPr>
      <t xml:space="preserve">                                                           </t>
    </r>
  </si>
  <si>
    <r>
      <t>*</t>
    </r>
    <r>
      <rPr>
        <b/>
        <sz val="12"/>
        <rFont val="Arial Cyr"/>
        <family val="0"/>
      </rPr>
      <t>АУП 18.07-02-1</t>
    </r>
  </si>
  <si>
    <t>АУП 18.07-03</t>
  </si>
  <si>
    <r>
      <t xml:space="preserve">Объем зернотуковых ящиков1,4 </t>
    </r>
    <r>
      <rPr>
        <sz val="10"/>
        <rFont val="Arial"/>
        <family val="2"/>
      </rPr>
      <t>м³</t>
    </r>
    <r>
      <rPr>
        <sz val="10"/>
        <rFont val="Arial Cyr"/>
        <family val="2"/>
      </rPr>
      <t xml:space="preserve">;
Ширина захвата 4,5 м;
Производительность 4,4 га/ч
Привод от колеса,                                                                                                 Передние опорные колеса с шиной 13,0/75-16                          </t>
    </r>
    <r>
      <rPr>
        <b/>
        <sz val="10"/>
        <rFont val="Arial Cyr"/>
        <family val="0"/>
      </rPr>
      <t xml:space="preserve">       *Лапы сошника с наплавкой сплавом "РЭЛИТ"                                                                                                         </t>
    </r>
  </si>
  <si>
    <r>
      <t>*</t>
    </r>
    <r>
      <rPr>
        <b/>
        <sz val="12"/>
        <rFont val="Arial Cyr"/>
        <family val="0"/>
      </rPr>
      <t>АУП 18.07-03-1</t>
    </r>
  </si>
  <si>
    <t>Сцепки</t>
  </si>
  <si>
    <t>АУП 18.07.30-01</t>
  </si>
  <si>
    <t>Сцепка</t>
  </si>
  <si>
    <t>Крылья маркеров отсутствуют                                                                            Кол-во присоединяемых орудий: 
АУП 18 — 2 шт.;
ОПО 4,25 — 2 шт.</t>
  </si>
  <si>
    <t>ОПО 17.30</t>
  </si>
  <si>
    <t xml:space="preserve">Сцепка </t>
  </si>
  <si>
    <t xml:space="preserve">Кол-во присоединяемых орудий                                                           АУП 18 - 3 шт
ОПО 4,25 — 3 шт. 
</t>
  </si>
  <si>
    <t>АУП 18.07.30</t>
  </si>
  <si>
    <t xml:space="preserve">Кол-во присоединяемых орудий: 
АУП 18 — 2 шт.;
ОПО 4,25 — 2 шт.                                                       </t>
  </si>
  <si>
    <t>Орудия почвообрабатывающие</t>
  </si>
  <si>
    <t xml:space="preserve">ОПО 4,25-01                              </t>
  </si>
  <si>
    <t>Орудие почвообрабатывающее</t>
  </si>
  <si>
    <r>
      <t xml:space="preserve">Ширина захвата 4,25 м;
Производительность 2,4 га/ч.
Борона дисковая — отсутствует;
Комплект щелеобразователей — отсутствует  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</si>
  <si>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r>
      <t>*</t>
    </r>
    <r>
      <rPr>
        <b/>
        <sz val="12"/>
        <rFont val="Arial Cyr"/>
        <family val="0"/>
      </rPr>
      <t xml:space="preserve">ОПО-4,25-01-1                                      </t>
    </r>
  </si>
  <si>
    <t xml:space="preserve">ОПО-4,25-02                                              </t>
  </si>
  <si>
    <r>
      <t xml:space="preserve">Ширина захвата 4,25 м;
Производительность 2,4 га/ч.
Борона дисковая — отсутствует;
Комплект щелеобразователей — 9 шт.                                                                           </t>
    </r>
    <r>
      <rPr>
        <b/>
        <sz val="10"/>
        <rFont val="Arial Cyr"/>
        <family val="0"/>
      </rPr>
      <t xml:space="preserve"> * Лапы сошника с наплавкой сплавом "РЭЛИТ"</t>
    </r>
  </si>
  <si>
    <t xml:space="preserve">*ОПО-4,25-02-1                                  </t>
  </si>
  <si>
    <t>ОПО- 4,25-03</t>
  </si>
  <si>
    <r>
      <t xml:space="preserve">Ширина захвата 4,25 м;
Производительность 2,4 га/ч.
Борона дисковая — 4 шт;
комплект щелеобразователей — отсутствует 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</si>
  <si>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>*ОПО- 4,25-03-1</t>
  </si>
  <si>
    <t xml:space="preserve">ОПО-8,5-01                                              </t>
  </si>
  <si>
    <r>
      <t xml:space="preserve">Ширина захвата 8,5 м;
Производительность 5,6 га/ч.
Борона дисковая — отсутствует;
Комплект щелеобразователей — отсутствует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</si>
  <si>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 xml:space="preserve">*ОПО-8,5-01-1                                 </t>
  </si>
  <si>
    <t xml:space="preserve">ОПО-8,5-02                               </t>
  </si>
  <si>
    <r>
      <t xml:space="preserve">Ширина захвата 8,5 м;
Производительность 5,6 га/ч.
Борона дисковая — отсутствует;
комплект щелеобразователей — 18 шт.          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</si>
  <si>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 xml:space="preserve">*ОПО-8,5-02-1                                  </t>
  </si>
  <si>
    <t>ОПО- 8,5-03</t>
  </si>
  <si>
    <r>
      <t xml:space="preserve">Ширина захвата 8,5 м;
Производительность 5,6 га/ч.
Борона дисковая — 8 шт;
Комплект щелеобразователей — отсутствует                                                                   </t>
    </r>
    <r>
      <rPr>
        <b/>
        <sz val="11"/>
        <rFont val="Arial Cyr"/>
        <family val="0"/>
      </rPr>
      <t xml:space="preserve"> * Лапы сошника с наплавкой сплавом "РЭЛИТ"</t>
    </r>
  </si>
  <si>
    <t>*ОПО- 8,5-03-1</t>
  </si>
  <si>
    <t>Подборщик - полуприцеп</t>
  </si>
  <si>
    <t>ТПФ- 45-01</t>
  </si>
  <si>
    <t>Производительность на подборе, :                                                       сена ― 3,0 т/ч;
соломы ― 1,8 т/ч.
Грузоподъёмность 4 т;  Вместимость 45м³.</t>
  </si>
  <si>
    <t>Роторный измельчитель</t>
  </si>
  <si>
    <t>РИС - 2</t>
  </si>
  <si>
    <t>Роторный измельчитель соломы</t>
  </si>
  <si>
    <t>Ширина захвата 2м;
Производительность 4,0 га/ч</t>
  </si>
  <si>
    <t>Комплексы</t>
  </si>
  <si>
    <t>ПК-2-А</t>
  </si>
  <si>
    <t xml:space="preserve">Комплекс посевной 2-х агрегатный </t>
  </si>
  <si>
    <t xml:space="preserve">Состав:
АУП 18-05-02 агрегат универсальный посевной -2 шт.;
АУП 18-07.30-01 сцепка  - 1 шт                                               АУП 18-05.30.500 Крыло маркера левого — 1 шт;
АУП 18-05.30.600 Крыло маркера правого — 1 шт.                                                </t>
  </si>
  <si>
    <t>*ПК-2-АМ</t>
  </si>
  <si>
    <r>
      <t xml:space="preserve">Состав:
</t>
    </r>
    <r>
      <rPr>
        <b/>
        <sz val="12"/>
        <rFont val="Arial Cyr"/>
        <family val="2"/>
      </rPr>
      <t>*АУП 18-05-02-1 агрегат универсальный посевной-2 шт.;</t>
    </r>
    <r>
      <rPr>
        <sz val="12"/>
        <rFont val="Arial Cyr"/>
        <family val="2"/>
      </rPr>
      <t xml:space="preserve">
АУП 18-07.30-01 сцепка  - 1 шт                                           </t>
    </r>
    <r>
      <rPr>
        <b/>
        <sz val="12"/>
        <rFont val="Arial Cyr"/>
        <family val="2"/>
      </rPr>
      <t xml:space="preserve">    </t>
    </r>
    <r>
      <rPr>
        <sz val="12"/>
        <rFont val="Arial Cyr"/>
        <family val="2"/>
      </rPr>
      <t xml:space="preserve">    АУП 18-05.30.500 Крыло маркера левого — 1 шт;
АУП 18-05.30.600 Крыло маркера правого — 1 шт.                                                             </t>
    </r>
    <r>
      <rPr>
        <b/>
        <sz val="12"/>
        <rFont val="Arial Cyr"/>
        <family val="2"/>
      </rPr>
      <t xml:space="preserve">*Лапы сошника с наплавкой сплавом "РЭЛИТ" </t>
    </r>
    <r>
      <rPr>
        <sz val="12"/>
        <rFont val="Arial Cyr"/>
        <family val="2"/>
      </rPr>
      <t xml:space="preserve">                                                                               </t>
    </r>
  </si>
  <si>
    <t>ПК-2-Б</t>
  </si>
  <si>
    <t xml:space="preserve">Состав:
АУП 18-07-00 агрегат универсальный посевной -2 шт.;
АУП 18-07.30-01 сцепка  - 1 шт                                                   </t>
  </si>
  <si>
    <t>*ПК-2-БМ</t>
  </si>
  <si>
    <r>
      <t xml:space="preserve">Состав:
</t>
    </r>
    <r>
      <rPr>
        <b/>
        <sz val="11"/>
        <rFont val="Arial Cyr"/>
        <family val="2"/>
      </rPr>
      <t>*АУП 18-07-00-1 агрегат универсальный посевной -2 шт.;</t>
    </r>
    <r>
      <rPr>
        <sz val="11"/>
        <rFont val="Arial Cyr"/>
        <family val="2"/>
      </rPr>
      <t xml:space="preserve">
АУП 18-07.30-01 сцепка  - 1 шт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</si>
  <si>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ПК-2-В</t>
  </si>
  <si>
    <t xml:space="preserve">Состав:
АУП 18-07-01 агрегат универсальный посевной -2 шт.;
АУП 18-07.30-01 сцепка  - 1 шт                                                    </t>
  </si>
  <si>
    <t>*ПК-2-ВМ</t>
  </si>
  <si>
    <r>
      <t xml:space="preserve">Состав:
</t>
    </r>
    <r>
      <rPr>
        <b/>
        <sz val="11"/>
        <rFont val="Arial Cyr"/>
        <family val="2"/>
      </rPr>
      <t>*АУП 18-07-01-1 агрегат универсальный посевной -2 шт.;</t>
    </r>
    <r>
      <rPr>
        <sz val="11"/>
        <rFont val="Arial Cyr"/>
        <family val="2"/>
      </rPr>
      <t xml:space="preserve">
АУП 18-07.30-01 сцепка  - 1 шт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</si>
  <si>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ПК-2Г</t>
  </si>
  <si>
    <t>Комплекс посевной 2-х агрегатный</t>
  </si>
  <si>
    <t>Состав:
АУП 18-05-01 агрегат универсальный посевной - 2 шт.;
АУП 18-07.30-01 сцепка - 1 шт 
Крыло маркера левого — 1 шт;
Крыло маркера правого — 1 шт.</t>
  </si>
  <si>
    <t>*ПК-2ГМ</t>
  </si>
  <si>
    <r>
      <t xml:space="preserve">Состав:
</t>
    </r>
    <r>
      <rPr>
        <b/>
        <sz val="11"/>
        <rFont val="Arial Cyr"/>
        <family val="2"/>
      </rPr>
      <t>*АУП 18-05-01-1 агрегат универсальный посевной-2 шт.;</t>
    </r>
    <r>
      <rPr>
        <sz val="11"/>
        <rFont val="Arial Cyr"/>
        <family val="2"/>
      </rPr>
      <t xml:space="preserve">
АУП 18-07.30-01 сцепка - 1 шт 
Крыло маркера левого — 1 шт;
Крыло маркера правого — 1 шт.                                             </t>
    </r>
    <r>
      <rPr>
        <b/>
        <sz val="11"/>
        <rFont val="Arial Cyr"/>
        <family val="2"/>
      </rPr>
      <t>*Лапы сошника с наплавкой сплавом "РЭЛИТ"</t>
    </r>
  </si>
  <si>
    <t>ПК-2-Д</t>
  </si>
  <si>
    <t xml:space="preserve">Состав:
АУП 18-07-00 агрегат универсальный посевной -2 шт.;
АУП 18-07.30-01 сцепка  - 1 шт                                                           АУП 18-07.30.500 Крыло маркера левого — 1 шт;
АУП 18-07.30.600 Крыло маркера правого — 1 шт.                                                                                               </t>
  </si>
  <si>
    <t>*ПК-2-ДМ</t>
  </si>
  <si>
    <r>
      <t xml:space="preserve">Состав:
</t>
    </r>
    <r>
      <rPr>
        <b/>
        <sz val="11"/>
        <rFont val="Arial Cyr"/>
        <family val="2"/>
      </rPr>
      <t>*АУП 18-07-00-1 агрегат универсальный посевной -2 шт.;</t>
    </r>
    <r>
      <rPr>
        <sz val="11"/>
        <rFont val="Arial Cyr"/>
        <family val="2"/>
      </rPr>
      <t xml:space="preserve">
АУП 18-07.30-01 сцепка  - 1 шт                                                               АУП 18-07.30.500 Крыло маркера левого — 1 шт;
АУП 18-07.30.600 Крыло маркера правого — 1 шт.                                              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</si>
  <si>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ПК-2-Е</t>
  </si>
  <si>
    <t xml:space="preserve">Состав:
АУП 18-07-01 агрегат универсальный посевной -2 шт.;
АУП 18-07.30-01 сцепка  - 1 шт                                                         АУП 18-07.30.500 Крыло маркера левого — 1 шт;
АУП 18-07.30.600 Крыло маркера правого — 1 шт.                                                               </t>
  </si>
  <si>
    <t>*ПК-2-ЕМ</t>
  </si>
  <si>
    <r>
      <t xml:space="preserve">Состав:
</t>
    </r>
    <r>
      <rPr>
        <b/>
        <sz val="11"/>
        <rFont val="Arial Cyr"/>
        <family val="2"/>
      </rPr>
      <t>*АУП 18-07-01-1 агрегат универсальный посевной -2 шт.;</t>
    </r>
    <r>
      <rPr>
        <sz val="11"/>
        <rFont val="Arial Cyr"/>
        <family val="2"/>
      </rPr>
      <t xml:space="preserve">
АУП 18-07.30-01 сцепка  - 1 шт                                                        АУП 18-07.30.500 Крыло маркера левого — 1 шт;
АУП 18-07.30.600 Крыло маркера правого — 1 шт.                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</si>
  <si>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ПК-3</t>
  </si>
  <si>
    <t xml:space="preserve">Комплекс посевной 3-х агрегатный </t>
  </si>
  <si>
    <t xml:space="preserve">Состав:
АУП 18-05-01агрегат универсальный посевной -3 шт.;
ОПО 17.30 сцепка 3-х агрегатная - 1 шт                                                  </t>
  </si>
  <si>
    <t>*ПК-3М</t>
  </si>
  <si>
    <r>
      <t xml:space="preserve">Состав:
</t>
    </r>
    <r>
      <rPr>
        <b/>
        <sz val="11"/>
        <rFont val="Arial Cyr"/>
        <family val="2"/>
      </rPr>
      <t>*АУП 18-05-01-1 агрегат универсальный посевной -3 шт.;</t>
    </r>
    <r>
      <rPr>
        <sz val="11"/>
        <rFont val="Arial Cyr"/>
        <family val="2"/>
      </rPr>
      <t xml:space="preserve">
ОПО 17.30 сцепка 3-х агрегатная - 1 шт                                </t>
    </r>
    <r>
      <rPr>
        <b/>
        <sz val="11"/>
        <rFont val="Arial Cyr"/>
        <family val="2"/>
      </rPr>
      <t xml:space="preserve">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 </t>
    </r>
  </si>
  <si>
    <t>ПК-3-А</t>
  </si>
  <si>
    <t xml:space="preserve">Состав:
АУП 18-05-02агрегат универсальный посевной - 3 шт.;
ОПО 17.30 сцепка 3-х агрегатная - 1 шт                                                  </t>
  </si>
  <si>
    <t>*ПК-3-АМ</t>
  </si>
  <si>
    <r>
      <t xml:space="preserve">Состав:
</t>
    </r>
    <r>
      <rPr>
        <b/>
        <sz val="11"/>
        <rFont val="Arial Cyr"/>
        <family val="2"/>
      </rPr>
      <t>*АУП 18-05-02-1 агрегат универсальный посевной-3 шт.;</t>
    </r>
    <r>
      <rPr>
        <sz val="11"/>
        <rFont val="Arial Cyr"/>
        <family val="2"/>
      </rPr>
      <t xml:space="preserve">
ОПО 17.30 сцепка 3-х агрегатная - 1 шт                                                                    </t>
    </r>
    <r>
      <rPr>
        <b/>
        <sz val="11"/>
        <rFont val="Arial Cyr"/>
        <family val="2"/>
      </rPr>
      <t xml:space="preserve">*Лапы сошника с наплавкой сплавом "РЭЛИТ"   </t>
    </r>
    <r>
      <rPr>
        <sz val="11"/>
        <rFont val="Arial Cyr"/>
        <family val="2"/>
      </rPr>
      <t xml:space="preserve">                                           </t>
    </r>
  </si>
  <si>
    <t>ПК-3-Б</t>
  </si>
  <si>
    <t xml:space="preserve">Состав:
АУП 18-07-00 агрегат универсальный посевной -3 шт.;
ОПО 17.30 сцепка 3-х агрегатная - 1 шт                                                   </t>
  </si>
  <si>
    <t>*ПК-3-БМ</t>
  </si>
  <si>
    <r>
      <t xml:space="preserve">Состав:
</t>
    </r>
    <r>
      <rPr>
        <b/>
        <sz val="11"/>
        <rFont val="Arial Cyr"/>
        <family val="2"/>
      </rPr>
      <t>*АУП 18-07-00-1 агрегат универсальный посевной -3 шт.;</t>
    </r>
    <r>
      <rPr>
        <sz val="11"/>
        <rFont val="Arial Cyr"/>
        <family val="2"/>
      </rPr>
      <t xml:space="preserve">
ОПО 17.30 сцепка 3-х агрегатная - 1 шт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</si>
  <si>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ПК-3-В</t>
  </si>
  <si>
    <t xml:space="preserve">Состав:
АУП 18-07-01 агрегат универсальный посевной -3 шт.;
ОПО 17.30 сцепка 3-х агрегатная - 1 шт                                                   </t>
  </si>
  <si>
    <t>*ПК-3-ВМ</t>
  </si>
  <si>
    <r>
      <t xml:space="preserve">Состав:
</t>
    </r>
    <r>
      <rPr>
        <b/>
        <sz val="11"/>
        <rFont val="Arial Cyr"/>
        <family val="2"/>
      </rPr>
      <t>*АУП 18-07-01-1 агрегат универсальный посевной -3 шт.;</t>
    </r>
    <r>
      <rPr>
        <sz val="11"/>
        <rFont val="Arial Cyr"/>
        <family val="2"/>
      </rPr>
      <t xml:space="preserve">
ОПО 17.30 сцепка 3-х агрегатная - 1 шт  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                          </t>
    </r>
  </si>
  <si>
    <t>ПК-3-Г</t>
  </si>
  <si>
    <t xml:space="preserve">Состав:
АУП 18-07-02 агрегат универсальный посевной -3 шт.;
ОПО 17.30 сцепка 3-х агрегатная - 1 шт                                                   </t>
  </si>
  <si>
    <r>
      <t>*</t>
    </r>
    <r>
      <rPr>
        <b/>
        <sz val="12"/>
        <rFont val="Arial Cyr"/>
        <family val="0"/>
      </rPr>
      <t>ПК-3-ГМ</t>
    </r>
  </si>
  <si>
    <r>
      <t xml:space="preserve">Состав:
</t>
    </r>
    <r>
      <rPr>
        <b/>
        <sz val="10"/>
        <rFont val="Arial Cyr"/>
        <family val="0"/>
      </rPr>
      <t>АУП 18-07-02-1 агрегат универсальный посевной</t>
    </r>
    <r>
      <rPr>
        <sz val="10"/>
        <rFont val="Arial Cyr"/>
        <family val="2"/>
      </rPr>
      <t>-</t>
    </r>
    <r>
      <rPr>
        <b/>
        <sz val="10"/>
        <rFont val="Arial Cyr"/>
        <family val="0"/>
      </rPr>
      <t>3шт.;</t>
    </r>
    <r>
      <rPr>
        <sz val="10"/>
        <rFont val="Arial Cyr"/>
        <family val="2"/>
      </rPr>
      <t xml:space="preserve">
ОПО 17.30 сцепка 3-х агрегатная - 1 шт                                                        </t>
    </r>
    <r>
      <rPr>
        <b/>
        <sz val="10"/>
        <rFont val="Arial Cyr"/>
        <family val="0"/>
      </rPr>
      <t xml:space="preserve">*Лапы сошника с наплавкой сплавом "РЭЛИТ"  </t>
    </r>
    <r>
      <rPr>
        <sz val="10"/>
        <rFont val="Arial Cyr"/>
        <family val="2"/>
      </rPr>
      <t xml:space="preserve">                                                                                                                                                      </t>
    </r>
  </si>
  <si>
    <t>ПК-3-Д</t>
  </si>
  <si>
    <r>
      <t xml:space="preserve">Состав:
АУП 18-07-03 агрегат универсальный посевной -3 шт.;
ОПО 17.30 сцепка 3-х агрегатная - 1 шт                </t>
    </r>
    <r>
      <rPr>
        <sz val="10"/>
        <rFont val="Arial Cyr"/>
        <family val="2"/>
      </rPr>
      <t xml:space="preserve">                                                                                                                                                     </t>
    </r>
  </si>
  <si>
    <r>
      <t>*</t>
    </r>
    <r>
      <rPr>
        <b/>
        <sz val="12"/>
        <rFont val="Arial Cyr"/>
        <family val="0"/>
      </rPr>
      <t>ПК-3-ДМ</t>
    </r>
  </si>
  <si>
    <r>
      <t xml:space="preserve">Состав:
</t>
    </r>
    <r>
      <rPr>
        <b/>
        <sz val="10"/>
        <rFont val="Arial Cyr"/>
        <family val="0"/>
      </rPr>
      <t>АУП 18-07-03-1 агрегат универсальный посевной-3шт.;</t>
    </r>
    <r>
      <rPr>
        <sz val="10"/>
        <rFont val="Arial Cyr"/>
        <family val="2"/>
      </rPr>
      <t xml:space="preserve">
ОПО 17.30 сцепка 3-х агрегатная - 1 шт                                            </t>
    </r>
    <r>
      <rPr>
        <b/>
        <sz val="10"/>
        <rFont val="Arial Cyr"/>
        <family val="0"/>
      </rPr>
      <t xml:space="preserve">*Лапы сошника с наплавкой сплавом "РЭЛИТ"  </t>
    </r>
    <r>
      <rPr>
        <sz val="10"/>
        <rFont val="Arial Cyr"/>
        <family val="2"/>
      </rPr>
      <t xml:space="preserve">                                                                                                                                                      </t>
    </r>
  </si>
  <si>
    <t>ПК-3СКС</t>
  </si>
  <si>
    <t>Комплекс посевной 3-х агрегатный с СКС-18</t>
  </si>
  <si>
    <t>Состав:
АУП 18-05-01агрегат универсальный посевной -3 шт.;
ОПО 17.30 сцепка 3-х агрегатная - 1 шт                                                   СКС-18- комплект системы контроля сева - 3 шт</t>
  </si>
  <si>
    <t>*ПК-3СКСМ</t>
  </si>
  <si>
    <r>
      <t xml:space="preserve">Состав:
</t>
    </r>
    <r>
      <rPr>
        <b/>
        <sz val="11"/>
        <rFont val="Arial Cyr"/>
        <family val="2"/>
      </rPr>
      <t>*АУП 18-05-01-1 агрегат универсальный посевной -3 шт.;</t>
    </r>
    <r>
      <rPr>
        <sz val="11"/>
        <rFont val="Arial Cyr"/>
        <family val="2"/>
      </rPr>
      <t xml:space="preserve">
ОПО 17.30 сцепка 3-х агрегатная - 1 шт                                                   СКС-18- комплект системы контроля сева - 3 шт                                                </t>
    </r>
    <r>
      <rPr>
        <b/>
        <sz val="11"/>
        <rFont val="Arial Cyr"/>
        <family val="2"/>
      </rPr>
      <t xml:space="preserve">*Лапы сошника с наплавкой сплавом "РЭЛИТ"  </t>
    </r>
  </si>
  <si>
    <t>ПОК-2Г</t>
  </si>
  <si>
    <t>Комплекс почвообрабатывающий 2-х агрегатный</t>
  </si>
  <si>
    <t xml:space="preserve">Состав:
ОПО 4,25-03 орудие почвообрабатывающее-2 шт.;
АУП 18.07.30-01сцепка - 1 шт                       </t>
  </si>
  <si>
    <t>*ПОК-2ГМ</t>
  </si>
  <si>
    <r>
      <t xml:space="preserve">Состав:
</t>
    </r>
    <r>
      <rPr>
        <b/>
        <sz val="11"/>
        <rFont val="Arial Cyr"/>
        <family val="2"/>
      </rPr>
      <t>*ОПО 4,25-03-1 орудие почвообрабатывающее-2 шт.;</t>
    </r>
    <r>
      <rPr>
        <sz val="11"/>
        <rFont val="Arial Cyr"/>
        <family val="2"/>
      </rPr>
      <t xml:space="preserve">
АУП 18.07.30-01сцепка - 1 шт                                         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 </t>
    </r>
    <r>
      <rPr>
        <sz val="11"/>
        <rFont val="Arial Cyr"/>
        <family val="2"/>
      </rPr>
      <t xml:space="preserve">                  </t>
    </r>
  </si>
  <si>
    <t>ПОК-3</t>
  </si>
  <si>
    <t>Комплекс почвообрабатывающий 3-х агрегатный</t>
  </si>
  <si>
    <t xml:space="preserve">Состав:
ОПО 4,25-03 орудие почвообрабатывающее-3 шт.;
ОПО 17.30 сцепка 3-х агрегатная - 1 шт                       </t>
  </si>
  <si>
    <t>*ПОК-3М</t>
  </si>
  <si>
    <r>
      <t xml:space="preserve">Состав:
</t>
    </r>
    <r>
      <rPr>
        <b/>
        <sz val="11"/>
        <rFont val="Arial Cyr"/>
        <family val="2"/>
      </rPr>
      <t>*ОПО 4,25-03-1 орудие почвообрабатывающее-3 шт.;</t>
    </r>
    <r>
      <rPr>
        <sz val="11"/>
        <rFont val="Arial Cyr"/>
        <family val="2"/>
      </rPr>
      <t xml:space="preserve">
ОПО 17.30 сцепка 3-х агрегатная - 1 шт                                       </t>
    </r>
    <r>
      <rPr>
        <b/>
        <sz val="11"/>
        <rFont val="Arial Cyr"/>
        <family val="2"/>
      </rPr>
      <t xml:space="preserve"> *Лапы сошника с наплавкой сплавом "РЭЛИТ"  </t>
    </r>
    <r>
      <rPr>
        <sz val="11"/>
        <rFont val="Arial Cyr"/>
        <family val="2"/>
      </rPr>
      <t xml:space="preserve">                 </t>
    </r>
  </si>
  <si>
    <t>ОПО-4,25 -03 Щ</t>
  </si>
  <si>
    <t>Комплекс почвообрабатывающий с щелеобразователями</t>
  </si>
  <si>
    <t xml:space="preserve">Состав:
ОПО 4,25-03 орудие почвообрабатывающее-3 шт.;
ОПО 33-01.08.000-03 щелеобразователь - 27 шт                                                         ОПО 17.30 сцепка 3-х агрегатная-1 шт                </t>
  </si>
  <si>
    <t>*ОПО-4,25 -03 ЩМ</t>
  </si>
  <si>
    <r>
      <t xml:space="preserve">Состав:
</t>
    </r>
    <r>
      <rPr>
        <b/>
        <sz val="11"/>
        <rFont val="Arial Cyr"/>
        <family val="2"/>
      </rPr>
      <t>*ОПО 4,25-03-1 орудие почвообрабатывающее-3 шт.;</t>
    </r>
    <r>
      <rPr>
        <sz val="11"/>
        <rFont val="Arial Cyr"/>
        <family val="2"/>
      </rPr>
      <t xml:space="preserve">
ОПО 33-01.08.000-03 щелеобразователь - 27 шт                                                                               ОПО 17.30 сцепка 3-х агрегатная 1 шт                                             </t>
    </r>
    <r>
      <rPr>
        <b/>
        <sz val="11"/>
        <rFont val="Arial Cyr"/>
        <family val="0"/>
      </rPr>
      <t xml:space="preserve">*Лапы сошника с наплавкой сплавом "РЭЛИТ"  </t>
    </r>
    <r>
      <rPr>
        <sz val="11"/>
        <rFont val="Arial Cyr"/>
        <family val="2"/>
      </rPr>
      <t xml:space="preserve">                                      </t>
    </r>
  </si>
  <si>
    <t>ОПО-8,5Щ</t>
  </si>
  <si>
    <t xml:space="preserve">Состав:
ОПО 8,5-03 орудие почвообрабатывающее-1 шт.;
ОПО 33-01.08.000-03 щелеобразователь - 18 шт                       </t>
  </si>
  <si>
    <t>*ОПО-8,5ЩМ</t>
  </si>
  <si>
    <r>
      <t xml:space="preserve">Состав:
</t>
    </r>
    <r>
      <rPr>
        <b/>
        <sz val="11"/>
        <rFont val="Arial Cyr"/>
        <family val="2"/>
      </rPr>
      <t>*ОПО 8,5-03-1 орудие почвообрабатывающее-1 шт.;</t>
    </r>
    <r>
      <rPr>
        <sz val="11"/>
        <rFont val="Arial Cyr"/>
        <family val="2"/>
      </rPr>
      <t xml:space="preserve">
ОПО 33-01.08.000-03 щелеобразователь - 18 шт                                                </t>
    </r>
    <r>
      <rPr>
        <b/>
        <sz val="11"/>
        <rFont val="Arial Cyr"/>
        <family val="2"/>
      </rPr>
      <t xml:space="preserve">* Лапы сошника с наплавкой сплавом "РЭЛИТ"    </t>
    </r>
    <r>
      <rPr>
        <sz val="11"/>
        <rFont val="Arial Cyr"/>
        <family val="2"/>
      </rPr>
      <t xml:space="preserve">               </t>
    </r>
  </si>
  <si>
    <t>www.selmas.ru</t>
  </si>
  <si>
    <t>E-mail: selmah@yandex.ru</t>
  </si>
  <si>
    <t xml:space="preserve">                                      </t>
  </si>
  <si>
    <t>(8464)37-46-11Светлана;37-03-03 Ирина</t>
  </si>
  <si>
    <t>Колесо (каток подборщика)</t>
  </si>
  <si>
    <t>Дорожка беговая (новая)</t>
  </si>
  <si>
    <t>Кронштейн с бронзовой втулкой</t>
  </si>
  <si>
    <t>Звездочка привода</t>
  </si>
  <si>
    <t>ТПФ 45.03.100Т1</t>
  </si>
  <si>
    <t>ТПФ 45.03.100Т2</t>
  </si>
  <si>
    <t>ТПФ 45.03.100Т3</t>
  </si>
  <si>
    <t>ТПФ 45.25.000</t>
  </si>
  <si>
    <t>ТПФ 45.07.200</t>
  </si>
  <si>
    <t>ТПФ 45.07.100</t>
  </si>
  <si>
    <t>ТПФ 45.05.100</t>
  </si>
  <si>
    <t>ТПФ 45.05.000</t>
  </si>
  <si>
    <t>ТПФ 45.04.601</t>
  </si>
  <si>
    <t>ТПФ 45.04.401</t>
  </si>
  <si>
    <t>ТПФ 45.03.613</t>
  </si>
  <si>
    <t>ТПФ 45.03.611</t>
  </si>
  <si>
    <t>ТПФ 45.03.429</t>
  </si>
  <si>
    <t>ТПФ 45.03.411</t>
  </si>
  <si>
    <t>ТПФ 45.03.300</t>
  </si>
  <si>
    <t>ТПФ 45.03.280</t>
  </si>
  <si>
    <t>ТПФ 45.03.260</t>
  </si>
  <si>
    <t>ТПФ 45.03.250</t>
  </si>
  <si>
    <t>ТПФ 45.03.200</t>
  </si>
  <si>
    <t>ТПФ 45.03.180</t>
  </si>
  <si>
    <t>ТПФ 45.03.150</t>
  </si>
  <si>
    <t>ТПФ 45.03.190</t>
  </si>
  <si>
    <t>ТПФ 45.03.140</t>
  </si>
  <si>
    <t>ТПФ 45.03.100Т4</t>
  </si>
  <si>
    <t>ТПФ 45.03.110</t>
  </si>
  <si>
    <t>ТПФ 45.02.637</t>
  </si>
  <si>
    <t>ТПФ 45.02.612</t>
  </si>
  <si>
    <t>ТПФ 45.02.603</t>
  </si>
  <si>
    <t>ТПФ 45.02.415</t>
  </si>
  <si>
    <t>ТПФ 45.02.405</t>
  </si>
  <si>
    <t>ТПФ 45.02.370</t>
  </si>
  <si>
    <t>ТПФ 45.02.350</t>
  </si>
  <si>
    <t>ТПФ 45.02.340</t>
  </si>
  <si>
    <t>ТПФ 45.02.330</t>
  </si>
  <si>
    <t>ТПФ 45.02.320</t>
  </si>
  <si>
    <t>ТПФ 45.02.300</t>
  </si>
  <si>
    <t>ТПФ 45.02.200</t>
  </si>
  <si>
    <t>ТПФ 45.02.250</t>
  </si>
  <si>
    <t>ТПФ 45.02.180</t>
  </si>
  <si>
    <t>ТПФ 45.02.170</t>
  </si>
  <si>
    <t>ТПФ 45.02.160</t>
  </si>
  <si>
    <t>ТПФ 45.02.120</t>
  </si>
  <si>
    <t>ТПФ 45.02.110</t>
  </si>
  <si>
    <t>ТПФ 45.00.300</t>
  </si>
  <si>
    <t>ТПФ 45.02.000</t>
  </si>
  <si>
    <t>ТПФ 45.02.040</t>
  </si>
  <si>
    <t>ТПФ 45.02.070</t>
  </si>
  <si>
    <t>ТПФ 45.02.080</t>
  </si>
  <si>
    <t>ТПФ 45.02.090</t>
  </si>
  <si>
    <t>МГП 315</t>
  </si>
  <si>
    <t>Гидромотор планетарный</t>
  </si>
  <si>
    <t>http://selmas.ru</t>
  </si>
  <si>
    <t xml:space="preserve">                              ООО "АгроСфера"</t>
  </si>
  <si>
    <t xml:space="preserve"> 446022,Россия, Самарская область, Сызранский р-н, </t>
  </si>
  <si>
    <t xml:space="preserve">         р-н пос.Новая Крымза</t>
  </si>
  <si>
    <t xml:space="preserve">                                                                        срок действия с 01.01.2013 г.</t>
  </si>
  <si>
    <t xml:space="preserve">                                                             446001,г.Сызрань, Самарская область, ул. Пристанский спуск, 21</t>
  </si>
  <si>
    <t xml:space="preserve">              срок действия с 01.01.2013 г.</t>
  </si>
  <si>
    <t>ООО "АгроСфера"</t>
  </si>
  <si>
    <t>446022, Самарская область,Сызранский район,п.Новая Крымза</t>
  </si>
  <si>
    <t>(8464) 37-46-11,37-03-03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</si>
</sst>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2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sz val="12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0"/>
      <name val="Arial Cyr"/>
      <family val="2"/>
    </font>
    <font>
      <sz val="14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30"/>
      <name val="Arial Cyr"/>
      <family val="2"/>
    </font>
    <font>
      <sz val="14"/>
      <name val="Arial"/>
      <family val="2"/>
    </font>
    <font>
      <u val="single"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dashDotDot"/>
    </border>
    <border>
      <left style="thin">
        <color indexed="8"/>
      </left>
      <right style="thin">
        <color indexed="8"/>
      </right>
      <top style="medium"/>
      <bottom style="dashDotDot"/>
    </border>
    <border>
      <left style="thin">
        <color indexed="8"/>
      </left>
      <right>
        <color indexed="63"/>
      </right>
      <top style="medium"/>
      <bottom style="dashDotDot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dashDotDot"/>
    </border>
    <border>
      <left style="thin">
        <color indexed="8"/>
      </left>
      <right style="medium"/>
      <top style="medium"/>
      <bottom style="dashDotDot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ashDotDot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DotDot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DotDot"/>
    </border>
    <border>
      <left style="thin"/>
      <right style="thin"/>
      <top style="medium"/>
      <bottom style="dashDotDot"/>
    </border>
    <border>
      <left style="thin">
        <color indexed="8"/>
      </left>
      <right style="thin"/>
      <top style="medium"/>
      <bottom style="dashDotDot"/>
    </border>
    <border>
      <left style="thin"/>
      <right style="thin">
        <color indexed="8"/>
      </right>
      <top style="medium"/>
      <bottom style="dashDotDot"/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dashDotDot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dashDotDot"/>
      <bottom style="medium"/>
    </border>
    <border>
      <left style="thin">
        <color indexed="8"/>
      </left>
      <right style="thin">
        <color indexed="8"/>
      </right>
      <top style="dashDotDot"/>
      <bottom style="medium"/>
    </border>
    <border>
      <left style="thin">
        <color indexed="8"/>
      </left>
      <right style="thin"/>
      <top style="dashDotDot"/>
      <bottom style="medium"/>
    </border>
    <border>
      <left style="medium"/>
      <right style="thin">
        <color indexed="8"/>
      </right>
      <top>
        <color indexed="63"/>
      </top>
      <bottom style="dashDotDot"/>
    </border>
    <border>
      <left style="thin">
        <color indexed="8"/>
      </left>
      <right>
        <color indexed="63"/>
      </right>
      <top>
        <color indexed="63"/>
      </top>
      <bottom style="dashDotDot"/>
    </border>
    <border>
      <left style="thin">
        <color indexed="8"/>
      </left>
      <right style="medium"/>
      <top>
        <color indexed="63"/>
      </top>
      <bottom style="dashDotDot"/>
    </border>
    <border>
      <left>
        <color indexed="63"/>
      </left>
      <right style="thin">
        <color indexed="8"/>
      </right>
      <top>
        <color indexed="63"/>
      </top>
      <bottom style="dashDotDot"/>
    </border>
    <border>
      <left style="thin"/>
      <right style="medium"/>
      <top style="medium"/>
      <bottom style="dashDotDot"/>
    </border>
    <border>
      <left style="thin"/>
      <right style="thin"/>
      <top style="dashDotDot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dashDotDot"/>
      <bottom style="medium"/>
    </border>
    <border>
      <left style="medium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DotDot"/>
    </border>
    <border>
      <left style="thin"/>
      <right style="medium"/>
      <top>
        <color indexed="63"/>
      </top>
      <bottom style="dashDotDot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DotDot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left"/>
    </xf>
    <xf numFmtId="2" fontId="6" fillId="0" borderId="11" xfId="0" applyNumberFormat="1" applyFont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33" borderId="11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6" fillId="33" borderId="14" xfId="0" applyNumberFormat="1" applyFont="1" applyFill="1" applyBorder="1" applyAlignment="1">
      <alignment horizontal="center" vertical="center" wrapText="1"/>
    </xf>
    <xf numFmtId="1" fontId="14" fillId="33" borderId="15" xfId="0" applyNumberFormat="1" applyFont="1" applyFill="1" applyBorder="1" applyAlignment="1">
      <alignment horizontal="center" vertical="center" wrapText="1"/>
    </xf>
    <xf numFmtId="1" fontId="16" fillId="33" borderId="16" xfId="0" applyNumberFormat="1" applyFont="1" applyFill="1" applyBorder="1" applyAlignment="1">
      <alignment horizontal="left" vertical="center" wrapText="1"/>
    </xf>
    <xf numFmtId="1" fontId="16" fillId="33" borderId="17" xfId="0" applyNumberFormat="1" applyFont="1" applyFill="1" applyBorder="1" applyAlignment="1">
      <alignment horizontal="left" vertical="center" wrapText="1"/>
    </xf>
    <xf numFmtId="1" fontId="17" fillId="33" borderId="18" xfId="0" applyNumberFormat="1" applyFont="1" applyFill="1" applyBorder="1" applyAlignment="1">
      <alignment horizontal="center" vertical="center" wrapText="1"/>
    </xf>
    <xf numFmtId="1" fontId="14" fillId="33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6" fillId="33" borderId="20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1" fontId="16" fillId="33" borderId="22" xfId="0" applyNumberFormat="1" applyFont="1" applyFill="1" applyBorder="1" applyAlignment="1">
      <alignment horizontal="left" vertical="center" wrapText="1"/>
    </xf>
    <xf numFmtId="1" fontId="16" fillId="33" borderId="23" xfId="0" applyNumberFormat="1" applyFont="1" applyFill="1" applyBorder="1" applyAlignment="1">
      <alignment horizontal="left" vertical="center" wrapText="1"/>
    </xf>
    <xf numFmtId="1" fontId="17" fillId="33" borderId="24" xfId="0" applyNumberFormat="1" applyFont="1" applyFill="1" applyBorder="1" applyAlignment="1">
      <alignment horizontal="center" vertical="center" wrapText="1"/>
    </xf>
    <xf numFmtId="1" fontId="14" fillId="33" borderId="25" xfId="0" applyNumberFormat="1" applyFont="1" applyFill="1" applyBorder="1" applyAlignment="1">
      <alignment horizontal="center" vertical="center" wrapText="1"/>
    </xf>
    <xf numFmtId="1" fontId="14" fillId="33" borderId="26" xfId="0" applyNumberFormat="1" applyFont="1" applyFill="1" applyBorder="1" applyAlignment="1">
      <alignment horizontal="center" vertical="center" wrapText="1"/>
    </xf>
    <xf numFmtId="1" fontId="0" fillId="33" borderId="27" xfId="0" applyNumberFormat="1" applyFill="1" applyBorder="1" applyAlignment="1">
      <alignment horizontal="center" vertical="center" wrapText="1"/>
    </xf>
    <xf numFmtId="1" fontId="0" fillId="33" borderId="28" xfId="0" applyNumberFormat="1" applyFill="1" applyBorder="1" applyAlignment="1">
      <alignment horizontal="center" vertical="center" wrapText="1"/>
    </xf>
    <xf numFmtId="1" fontId="14" fillId="33" borderId="29" xfId="0" applyNumberFormat="1" applyFont="1" applyFill="1" applyBorder="1" applyAlignment="1">
      <alignment horizontal="center" vertical="center" wrapText="1"/>
    </xf>
    <xf numFmtId="1" fontId="14" fillId="33" borderId="30" xfId="0" applyNumberFormat="1" applyFont="1" applyFill="1" applyBorder="1" applyAlignment="1">
      <alignment horizontal="center" vertical="center" wrapText="1"/>
    </xf>
    <xf numFmtId="1" fontId="16" fillId="33" borderId="31" xfId="0" applyNumberFormat="1" applyFont="1" applyFill="1" applyBorder="1" applyAlignment="1">
      <alignment horizontal="left" vertical="center" wrapText="1"/>
    </xf>
    <xf numFmtId="1" fontId="14" fillId="33" borderId="3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4" fillId="33" borderId="33" xfId="0" applyNumberFormat="1" applyFont="1" applyFill="1" applyBorder="1" applyAlignment="1">
      <alignment horizontal="center" vertical="center" wrapText="1"/>
    </xf>
    <xf numFmtId="1" fontId="14" fillId="33" borderId="23" xfId="0" applyNumberFormat="1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 wrapText="1"/>
    </xf>
    <xf numFmtId="1" fontId="14" fillId="33" borderId="34" xfId="0" applyNumberFormat="1" applyFont="1" applyFill="1" applyBorder="1" applyAlignment="1">
      <alignment horizontal="center" vertical="center" wrapText="1"/>
    </xf>
    <xf numFmtId="1" fontId="16" fillId="33" borderId="35" xfId="0" applyNumberFormat="1" applyFont="1" applyFill="1" applyBorder="1" applyAlignment="1">
      <alignment horizontal="center" vertical="center" wrapText="1"/>
    </xf>
    <xf numFmtId="1" fontId="14" fillId="33" borderId="36" xfId="0" applyNumberFormat="1" applyFont="1" applyFill="1" applyBorder="1" applyAlignment="1">
      <alignment horizontal="center" vertical="center" wrapText="1"/>
    </xf>
    <xf numFmtId="1" fontId="16" fillId="33" borderId="37" xfId="0" applyNumberFormat="1" applyFont="1" applyFill="1" applyBorder="1" applyAlignment="1">
      <alignment horizontal="left" vertical="center" wrapText="1"/>
    </xf>
    <xf numFmtId="1" fontId="16" fillId="33" borderId="38" xfId="0" applyNumberFormat="1" applyFont="1" applyFill="1" applyBorder="1" applyAlignment="1">
      <alignment horizontal="left" vertical="center" wrapText="1"/>
    </xf>
    <xf numFmtId="1" fontId="14" fillId="33" borderId="39" xfId="0" applyNumberFormat="1" applyFont="1" applyFill="1" applyBorder="1" applyAlignment="1">
      <alignment horizontal="center" vertical="center" wrapText="1"/>
    </xf>
    <xf numFmtId="1" fontId="14" fillId="33" borderId="40" xfId="0" applyNumberFormat="1" applyFont="1" applyFill="1" applyBorder="1" applyAlignment="1">
      <alignment horizontal="center" vertical="center" wrapText="1"/>
    </xf>
    <xf numFmtId="1" fontId="16" fillId="33" borderId="41" xfId="0" applyNumberFormat="1" applyFont="1" applyFill="1" applyBorder="1" applyAlignment="1">
      <alignment horizontal="center" vertical="center" wrapText="1"/>
    </xf>
    <xf numFmtId="1" fontId="16" fillId="33" borderId="21" xfId="0" applyNumberFormat="1" applyFont="1" applyFill="1" applyBorder="1" applyAlignment="1">
      <alignment horizontal="left" vertical="center" wrapText="1"/>
    </xf>
    <xf numFmtId="1" fontId="18" fillId="33" borderId="21" xfId="0" applyNumberFormat="1" applyFont="1" applyFill="1" applyBorder="1" applyAlignment="1">
      <alignment horizontal="left" vertical="center" wrapText="1"/>
    </xf>
    <xf numFmtId="1" fontId="14" fillId="33" borderId="42" xfId="0" applyNumberFormat="1" applyFont="1" applyFill="1" applyBorder="1" applyAlignment="1">
      <alignment horizontal="center" vertical="center" wrapText="1"/>
    </xf>
    <xf numFmtId="1" fontId="16" fillId="33" borderId="43" xfId="0" applyNumberFormat="1" applyFont="1" applyFill="1" applyBorder="1" applyAlignment="1">
      <alignment horizontal="center" vertical="center" wrapText="1"/>
    </xf>
    <xf numFmtId="1" fontId="14" fillId="33" borderId="44" xfId="0" applyNumberFormat="1" applyFont="1" applyFill="1" applyBorder="1" applyAlignment="1">
      <alignment horizontal="center" vertical="center" wrapText="1"/>
    </xf>
    <xf numFmtId="1" fontId="16" fillId="33" borderId="45" xfId="0" applyNumberFormat="1" applyFont="1" applyFill="1" applyBorder="1" applyAlignment="1">
      <alignment horizontal="left" vertical="center" wrapText="1"/>
    </xf>
    <xf numFmtId="1" fontId="16" fillId="33" borderId="46" xfId="0" applyNumberFormat="1" applyFont="1" applyFill="1" applyBorder="1" applyAlignment="1">
      <alignment horizontal="left" vertical="center" wrapText="1"/>
    </xf>
    <xf numFmtId="1" fontId="17" fillId="33" borderId="47" xfId="0" applyNumberFormat="1" applyFont="1" applyFill="1" applyBorder="1" applyAlignment="1">
      <alignment horizontal="center" vertical="center" wrapText="1"/>
    </xf>
    <xf numFmtId="1" fontId="14" fillId="33" borderId="44" xfId="0" applyNumberFormat="1" applyFont="1" applyFill="1" applyBorder="1" applyAlignment="1">
      <alignment horizontal="center" vertical="center" wrapText="1"/>
    </xf>
    <xf numFmtId="1" fontId="14" fillId="33" borderId="48" xfId="0" applyNumberFormat="1" applyFont="1" applyFill="1" applyBorder="1" applyAlignment="1">
      <alignment horizontal="center" vertical="center" wrapText="1"/>
    </xf>
    <xf numFmtId="1" fontId="16" fillId="33" borderId="49" xfId="0" applyNumberFormat="1" applyFont="1" applyFill="1" applyBorder="1" applyAlignment="1">
      <alignment horizontal="center" vertical="center" wrapText="1"/>
    </xf>
    <xf numFmtId="1" fontId="1" fillId="33" borderId="50" xfId="0" applyNumberFormat="1" applyFont="1" applyFill="1" applyBorder="1" applyAlignment="1">
      <alignment horizontal="center" vertical="center" wrapText="1"/>
    </xf>
    <xf numFmtId="1" fontId="16" fillId="33" borderId="5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" fontId="16" fillId="33" borderId="52" xfId="0" applyNumberFormat="1" applyFont="1" applyFill="1" applyBorder="1" applyAlignment="1">
      <alignment horizontal="center" vertical="center" wrapText="1"/>
    </xf>
    <xf numFmtId="1" fontId="16" fillId="33" borderId="53" xfId="0" applyNumberFormat="1" applyFont="1" applyFill="1" applyBorder="1" applyAlignment="1">
      <alignment horizontal="left" vertical="center" wrapText="1"/>
    </xf>
    <xf numFmtId="1" fontId="17" fillId="33" borderId="25" xfId="0" applyNumberFormat="1" applyFont="1" applyFill="1" applyBorder="1" applyAlignment="1">
      <alignment horizontal="center" vertical="center" wrapText="1"/>
    </xf>
    <xf numFmtId="1" fontId="14" fillId="33" borderId="54" xfId="0" applyNumberFormat="1" applyFont="1" applyFill="1" applyBorder="1" applyAlignment="1">
      <alignment horizontal="center" vertical="center" wrapText="1"/>
    </xf>
    <xf numFmtId="1" fontId="17" fillId="33" borderId="55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1" fontId="5" fillId="33" borderId="38" xfId="0" applyNumberFormat="1" applyFont="1" applyFill="1" applyBorder="1" applyAlignment="1">
      <alignment horizontal="left" vertical="center" wrapText="1"/>
    </xf>
    <xf numFmtId="1" fontId="17" fillId="33" borderId="3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" fontId="16" fillId="33" borderId="29" xfId="0" applyNumberFormat="1" applyFont="1" applyFill="1" applyBorder="1" applyAlignment="1">
      <alignment horizontal="center" vertical="center" wrapText="1"/>
    </xf>
    <xf numFmtId="1" fontId="14" fillId="33" borderId="30" xfId="0" applyNumberFormat="1" applyFont="1" applyFill="1" applyBorder="1" applyAlignment="1">
      <alignment horizontal="center" vertical="center" wrapText="1"/>
    </xf>
    <xf numFmtId="1" fontId="14" fillId="33" borderId="30" xfId="0" applyNumberFormat="1" applyFont="1" applyFill="1" applyBorder="1" applyAlignment="1">
      <alignment horizontal="left" vertical="center" wrapText="1"/>
    </xf>
    <xf numFmtId="1" fontId="17" fillId="33" borderId="17" xfId="0" applyNumberFormat="1" applyFont="1" applyFill="1" applyBorder="1" applyAlignment="1">
      <alignment horizontal="center" vertical="center" wrapText="1"/>
    </xf>
    <xf numFmtId="1" fontId="14" fillId="33" borderId="56" xfId="0" applyNumberFormat="1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 wrapText="1"/>
    </xf>
    <xf numFmtId="1" fontId="14" fillId="33" borderId="23" xfId="0" applyNumberFormat="1" applyFont="1" applyFill="1" applyBorder="1" applyAlignment="1">
      <alignment horizontal="left" vertical="center" wrapText="1"/>
    </xf>
    <xf numFmtId="1" fontId="17" fillId="33" borderId="57" xfId="0" applyNumberFormat="1" applyFont="1" applyFill="1" applyBorder="1" applyAlignment="1">
      <alignment horizontal="center" vertical="center" wrapText="1"/>
    </xf>
    <xf numFmtId="1" fontId="14" fillId="33" borderId="58" xfId="0" applyNumberFormat="1" applyFont="1" applyFill="1" applyBorder="1" applyAlignment="1">
      <alignment horizontal="center" vertical="center" wrapText="1"/>
    </xf>
    <xf numFmtId="1" fontId="16" fillId="33" borderId="30" xfId="0" applyNumberFormat="1" applyFont="1" applyFill="1" applyBorder="1" applyAlignment="1">
      <alignment horizontal="left" vertical="center" wrapText="1"/>
    </xf>
    <xf numFmtId="1" fontId="17" fillId="33" borderId="30" xfId="0" applyNumberFormat="1" applyFont="1" applyFill="1" applyBorder="1" applyAlignment="1">
      <alignment horizontal="center" vertical="center" wrapText="1"/>
    </xf>
    <xf numFmtId="1" fontId="16" fillId="33" borderId="33" xfId="0" applyNumberFormat="1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 wrapText="1"/>
    </xf>
    <xf numFmtId="1" fontId="17" fillId="33" borderId="23" xfId="0" applyNumberFormat="1" applyFont="1" applyFill="1" applyBorder="1" applyAlignment="1">
      <alignment horizontal="center" vertical="center" wrapText="1"/>
    </xf>
    <xf numFmtId="1" fontId="16" fillId="33" borderId="15" xfId="0" applyNumberFormat="1" applyFont="1" applyFill="1" applyBorder="1" applyAlignment="1">
      <alignment horizontal="left" vertical="center" wrapText="1"/>
    </xf>
    <xf numFmtId="1" fontId="16" fillId="33" borderId="59" xfId="0" applyNumberFormat="1" applyFont="1" applyFill="1" applyBorder="1" applyAlignment="1">
      <alignment horizontal="left" vertical="center" wrapText="1"/>
    </xf>
    <xf numFmtId="1" fontId="17" fillId="33" borderId="15" xfId="0" applyNumberFormat="1" applyFont="1" applyFill="1" applyBorder="1" applyAlignment="1">
      <alignment horizontal="center" vertical="center" wrapText="1"/>
    </xf>
    <xf numFmtId="1" fontId="16" fillId="33" borderId="50" xfId="0" applyNumberFormat="1" applyFont="1" applyFill="1" applyBorder="1" applyAlignment="1">
      <alignment horizontal="left" vertical="center" wrapText="1"/>
    </xf>
    <xf numFmtId="1" fontId="14" fillId="33" borderId="60" xfId="0" applyNumberFormat="1" applyFont="1" applyFill="1" applyBorder="1" applyAlignment="1">
      <alignment horizontal="center" vertical="center" wrapText="1"/>
    </xf>
    <xf numFmtId="1" fontId="14" fillId="33" borderId="61" xfId="0" applyNumberFormat="1" applyFont="1" applyFill="1" applyBorder="1" applyAlignment="1">
      <alignment horizontal="center" vertical="center" wrapText="1"/>
    </xf>
    <xf numFmtId="1" fontId="17" fillId="33" borderId="62" xfId="0" applyNumberFormat="1" applyFont="1" applyFill="1" applyBorder="1" applyAlignment="1">
      <alignment horizontal="center" vertical="center" wrapText="1"/>
    </xf>
    <xf numFmtId="1" fontId="14" fillId="33" borderId="31" xfId="0" applyNumberFormat="1" applyFont="1" applyFill="1" applyBorder="1" applyAlignment="1">
      <alignment horizontal="center" vertical="center" wrapText="1"/>
    </xf>
    <xf numFmtId="1" fontId="17" fillId="33" borderId="34" xfId="0" applyNumberFormat="1" applyFont="1" applyFill="1" applyBorder="1" applyAlignment="1">
      <alignment horizontal="center" vertical="center" wrapText="1"/>
    </xf>
    <xf numFmtId="1" fontId="16" fillId="33" borderId="30" xfId="0" applyNumberFormat="1" applyFont="1" applyFill="1" applyBorder="1" applyAlignment="1">
      <alignment horizontal="center" vertical="center" wrapText="1"/>
    </xf>
    <xf numFmtId="1" fontId="18" fillId="33" borderId="30" xfId="0" applyNumberFormat="1" applyFont="1" applyFill="1" applyBorder="1" applyAlignment="1">
      <alignment horizontal="left" vertical="center" wrapText="1"/>
    </xf>
    <xf numFmtId="1" fontId="17" fillId="33" borderId="30" xfId="0" applyNumberFormat="1" applyFont="1" applyFill="1" applyBorder="1" applyAlignment="1">
      <alignment horizontal="center" vertical="center" wrapText="1"/>
    </xf>
    <xf numFmtId="1" fontId="16" fillId="33" borderId="63" xfId="0" applyNumberFormat="1" applyFont="1" applyFill="1" applyBorder="1" applyAlignment="1">
      <alignment horizontal="center" vertical="center" wrapText="1"/>
    </xf>
    <xf numFmtId="1" fontId="14" fillId="33" borderId="63" xfId="0" applyNumberFormat="1" applyFont="1" applyFill="1" applyBorder="1" applyAlignment="1">
      <alignment horizontal="center" vertical="center" wrapText="1"/>
    </xf>
    <xf numFmtId="1" fontId="16" fillId="33" borderId="63" xfId="0" applyNumberFormat="1" applyFont="1" applyFill="1" applyBorder="1" applyAlignment="1">
      <alignment horizontal="left" vertical="center" wrapText="1"/>
    </xf>
    <xf numFmtId="1" fontId="18" fillId="33" borderId="63" xfId="0" applyNumberFormat="1" applyFont="1" applyFill="1" applyBorder="1" applyAlignment="1">
      <alignment horizontal="left" vertical="center" wrapText="1"/>
    </xf>
    <xf numFmtId="1" fontId="17" fillId="33" borderId="41" xfId="0" applyNumberFormat="1" applyFont="1" applyFill="1" applyBorder="1" applyAlignment="1">
      <alignment horizontal="center" vertical="center" wrapText="1"/>
    </xf>
    <xf numFmtId="1" fontId="16" fillId="33" borderId="64" xfId="0" applyNumberFormat="1" applyFont="1" applyFill="1" applyBorder="1" applyAlignment="1">
      <alignment horizontal="center" vertical="center" wrapText="1"/>
    </xf>
    <xf numFmtId="1" fontId="14" fillId="33" borderId="64" xfId="0" applyNumberFormat="1" applyFont="1" applyFill="1" applyBorder="1" applyAlignment="1">
      <alignment horizontal="center" vertical="center" wrapText="1"/>
    </xf>
    <xf numFmtId="1" fontId="16" fillId="33" borderId="64" xfId="0" applyNumberFormat="1" applyFont="1" applyFill="1" applyBorder="1" applyAlignment="1">
      <alignment horizontal="left" vertical="center" wrapText="1"/>
    </xf>
    <xf numFmtId="1" fontId="18" fillId="33" borderId="64" xfId="0" applyNumberFormat="1" applyFont="1" applyFill="1" applyBorder="1" applyAlignment="1">
      <alignment horizontal="left" vertical="center" wrapText="1"/>
    </xf>
    <xf numFmtId="1" fontId="17" fillId="33" borderId="62" xfId="0" applyNumberFormat="1" applyFont="1" applyFill="1" applyBorder="1" applyAlignment="1">
      <alignment horizontal="center" vertical="center" wrapText="1"/>
    </xf>
    <xf numFmtId="1" fontId="14" fillId="33" borderId="65" xfId="0" applyNumberFormat="1" applyFont="1" applyFill="1" applyBorder="1" applyAlignment="1">
      <alignment horizontal="center" vertical="center" wrapText="1"/>
    </xf>
    <xf numFmtId="1" fontId="17" fillId="33" borderId="63" xfId="0" applyNumberFormat="1" applyFont="1" applyFill="1" applyBorder="1" applyAlignment="1">
      <alignment horizontal="center" vertical="center" wrapText="1"/>
    </xf>
    <xf numFmtId="1" fontId="16" fillId="33" borderId="66" xfId="0" applyNumberFormat="1" applyFont="1" applyFill="1" applyBorder="1" applyAlignment="1">
      <alignment horizontal="center" vertical="center" wrapText="1"/>
    </xf>
    <xf numFmtId="1" fontId="1" fillId="33" borderId="46" xfId="0" applyNumberFormat="1" applyFont="1" applyFill="1" applyBorder="1" applyAlignment="1">
      <alignment horizontal="center" vertical="center" wrapText="1"/>
    </xf>
    <xf numFmtId="1" fontId="14" fillId="33" borderId="6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" fontId="16" fillId="33" borderId="57" xfId="0" applyNumberFormat="1" applyFont="1" applyFill="1" applyBorder="1" applyAlignment="1">
      <alignment horizontal="left" vertical="center" wrapText="1"/>
    </xf>
    <xf numFmtId="1" fontId="14" fillId="33" borderId="6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" fontId="1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1" fillId="0" borderId="69" xfId="0" applyNumberFormat="1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 wrapText="1"/>
    </xf>
    <xf numFmtId="4" fontId="11" fillId="0" borderId="69" xfId="0" applyNumberFormat="1" applyFont="1" applyBorder="1" applyAlignment="1">
      <alignment horizontal="left" vertical="center" wrapText="1"/>
    </xf>
    <xf numFmtId="4" fontId="12" fillId="0" borderId="69" xfId="0" applyNumberFormat="1" applyFont="1" applyBorder="1" applyAlignment="1">
      <alignment horizontal="left" vertical="center" wrapText="1"/>
    </xf>
    <xf numFmtId="0" fontId="11" fillId="0" borderId="71" xfId="0" applyNumberFormat="1" applyFont="1" applyFill="1" applyBorder="1" applyAlignment="1">
      <alignment horizontal="left"/>
    </xf>
    <xf numFmtId="0" fontId="11" fillId="0" borderId="72" xfId="0" applyFont="1" applyFill="1" applyBorder="1" applyAlignment="1">
      <alignment horizontal="left" wrapText="1"/>
    </xf>
    <xf numFmtId="0" fontId="10" fillId="0" borderId="72" xfId="0" applyFont="1" applyFill="1" applyBorder="1" applyAlignment="1">
      <alignment horizontal="left" wrapText="1"/>
    </xf>
    <xf numFmtId="0" fontId="11" fillId="0" borderId="72" xfId="0" applyFont="1" applyFill="1" applyBorder="1" applyAlignment="1">
      <alignment horizontal="left"/>
    </xf>
    <xf numFmtId="0" fontId="11" fillId="0" borderId="72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/>
    </xf>
    <xf numFmtId="4" fontId="0" fillId="0" borderId="72" xfId="0" applyNumberFormat="1" applyFill="1" applyBorder="1" applyAlignment="1">
      <alignment horizontal="left"/>
    </xf>
    <xf numFmtId="4" fontId="0" fillId="0" borderId="73" xfId="0" applyNumberFormat="1" applyFill="1" applyBorder="1" applyAlignment="1">
      <alignment horizontal="left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4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/>
    </xf>
    <xf numFmtId="2" fontId="6" fillId="0" borderId="74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/>
    </xf>
    <xf numFmtId="2" fontId="6" fillId="0" borderId="75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left"/>
    </xf>
    <xf numFmtId="2" fontId="6" fillId="0" borderId="75" xfId="0" applyNumberFormat="1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horizontal="left"/>
    </xf>
    <xf numFmtId="2" fontId="13" fillId="0" borderId="75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left"/>
    </xf>
    <xf numFmtId="2" fontId="6" fillId="0" borderId="74" xfId="0" applyNumberFormat="1" applyFont="1" applyBorder="1" applyAlignment="1">
      <alignment horizontal="left"/>
    </xf>
    <xf numFmtId="1" fontId="0" fillId="0" borderId="11" xfId="0" applyNumberFormat="1" applyFont="1" applyFill="1" applyBorder="1" applyAlignment="1" applyProtection="1">
      <alignment horizontal="left"/>
      <protection locked="0"/>
    </xf>
    <xf numFmtId="1" fontId="0" fillId="0" borderId="76" xfId="0" applyNumberFormat="1" applyFont="1" applyFill="1" applyBorder="1" applyAlignment="1" applyProtection="1">
      <alignment horizontal="left"/>
      <protection locked="0"/>
    </xf>
    <xf numFmtId="0" fontId="6" fillId="0" borderId="76" xfId="0" applyFont="1" applyBorder="1" applyAlignment="1">
      <alignment horizontal="left"/>
    </xf>
    <xf numFmtId="1" fontId="4" fillId="0" borderId="76" xfId="0" applyNumberFormat="1" applyFont="1" applyFill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0" fillId="0" borderId="76" xfId="0" applyBorder="1" applyAlignment="1">
      <alignment horizontal="left"/>
    </xf>
    <xf numFmtId="4" fontId="6" fillId="0" borderId="76" xfId="0" applyNumberFormat="1" applyFont="1" applyFill="1" applyBorder="1" applyAlignment="1">
      <alignment horizontal="left"/>
    </xf>
    <xf numFmtId="0" fontId="24" fillId="0" borderId="0" xfId="42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4" fontId="15" fillId="0" borderId="77" xfId="0" applyNumberFormat="1" applyFont="1" applyFill="1" applyBorder="1" applyAlignment="1">
      <alignment horizontal="center" vertical="center" wrapText="1"/>
    </xf>
    <xf numFmtId="4" fontId="15" fillId="0" borderId="78" xfId="0" applyNumberFormat="1" applyFont="1" applyFill="1" applyBorder="1" applyAlignment="1">
      <alignment horizontal="center" vertical="center" wrapText="1"/>
    </xf>
    <xf numFmtId="4" fontId="15" fillId="0" borderId="79" xfId="0" applyNumberFormat="1" applyFont="1" applyFill="1" applyBorder="1" applyAlignment="1">
      <alignment horizontal="center" vertical="center" wrapText="1"/>
    </xf>
    <xf numFmtId="4" fontId="15" fillId="0" borderId="80" xfId="0" applyNumberFormat="1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16" fillId="33" borderId="46" xfId="0" applyNumberFormat="1" applyFont="1" applyFill="1" applyBorder="1" applyAlignment="1">
      <alignment horizontal="left" vertical="center" wrapText="1"/>
    </xf>
    <xf numFmtId="1" fontId="16" fillId="33" borderId="23" xfId="0" applyNumberFormat="1" applyFont="1" applyFill="1" applyBorder="1" applyAlignment="1">
      <alignment horizontal="left" vertical="center" wrapText="1"/>
    </xf>
    <xf numFmtId="1" fontId="16" fillId="33" borderId="17" xfId="0" applyNumberFormat="1" applyFont="1" applyFill="1" applyBorder="1" applyAlignment="1">
      <alignment horizontal="left" vertical="center" wrapText="1"/>
    </xf>
    <xf numFmtId="1" fontId="18" fillId="33" borderId="17" xfId="0" applyNumberFormat="1" applyFont="1" applyFill="1" applyBorder="1" applyAlignment="1">
      <alignment horizontal="left" vertical="center" wrapText="1"/>
    </xf>
    <xf numFmtId="1" fontId="18" fillId="33" borderId="23" xfId="0" applyNumberFormat="1" applyFont="1" applyFill="1" applyBorder="1" applyAlignment="1">
      <alignment horizontal="left" vertical="center" wrapText="1"/>
    </xf>
    <xf numFmtId="1" fontId="1" fillId="33" borderId="86" xfId="0" applyNumberFormat="1" applyFont="1" applyFill="1" applyBorder="1" applyAlignment="1">
      <alignment horizontal="center" vertical="center" wrapText="1"/>
    </xf>
    <xf numFmtId="1" fontId="1" fillId="33" borderId="87" xfId="0" applyNumberFormat="1" applyFont="1" applyFill="1" applyBorder="1" applyAlignment="1">
      <alignment horizontal="center" vertical="center" wrapText="1"/>
    </xf>
    <xf numFmtId="1" fontId="1" fillId="33" borderId="88" xfId="0" applyNumberFormat="1" applyFont="1" applyFill="1" applyBorder="1" applyAlignment="1">
      <alignment horizontal="center" vertical="center" wrapText="1"/>
    </xf>
    <xf numFmtId="1" fontId="1" fillId="33" borderId="89" xfId="0" applyNumberFormat="1" applyFont="1" applyFill="1" applyBorder="1" applyAlignment="1">
      <alignment horizontal="center" vertical="center" wrapText="1"/>
    </xf>
    <xf numFmtId="1" fontId="1" fillId="33" borderId="82" xfId="0" applyNumberFormat="1" applyFont="1" applyFill="1" applyBorder="1" applyAlignment="1">
      <alignment horizontal="center" vertical="center" wrapText="1"/>
    </xf>
    <xf numFmtId="1" fontId="1" fillId="33" borderId="9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" fontId="1" fillId="33" borderId="28" xfId="0" applyNumberFormat="1" applyFont="1" applyFill="1" applyBorder="1" applyAlignment="1">
      <alignment horizontal="center" vertical="center" wrapText="1"/>
    </xf>
    <xf numFmtId="1" fontId="1" fillId="33" borderId="91" xfId="0" applyNumberFormat="1" applyFont="1" applyFill="1" applyBorder="1" applyAlignment="1">
      <alignment horizontal="center" vertical="center" wrapText="1"/>
    </xf>
    <xf numFmtId="1" fontId="1" fillId="33" borderId="92" xfId="0" applyNumberFormat="1" applyFont="1" applyFill="1" applyBorder="1" applyAlignment="1">
      <alignment horizontal="center" vertical="center" wrapText="1"/>
    </xf>
    <xf numFmtId="1" fontId="1" fillId="33" borderId="71" xfId="0" applyNumberFormat="1" applyFont="1" applyFill="1" applyBorder="1" applyAlignment="1">
      <alignment horizontal="center" vertical="center" wrapText="1"/>
    </xf>
    <xf numFmtId="1" fontId="1" fillId="33" borderId="72" xfId="0" applyNumberFormat="1" applyFont="1" applyFill="1" applyBorder="1" applyAlignment="1">
      <alignment horizontal="center" vertical="center" wrapText="1"/>
    </xf>
    <xf numFmtId="1" fontId="1" fillId="33" borderId="73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2</xdr:row>
      <xdr:rowOff>171450</xdr:rowOff>
    </xdr:from>
    <xdr:to>
      <xdr:col>9</xdr:col>
      <xdr:colOff>295275</xdr:colOff>
      <xdr:row>10</xdr:row>
      <xdr:rowOff>152400</xdr:rowOff>
    </xdr:to>
    <xdr:pic>
      <xdr:nvPicPr>
        <xdr:cNvPr id="1" name="Picture 3" descr="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76875" y="666750"/>
          <a:ext cx="22669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95250</xdr:rowOff>
    </xdr:from>
    <xdr:to>
      <xdr:col>2</xdr:col>
      <xdr:colOff>57150</xdr:colOff>
      <xdr:row>7</xdr:row>
      <xdr:rowOff>85725</xdr:rowOff>
    </xdr:to>
    <xdr:pic>
      <xdr:nvPicPr>
        <xdr:cNvPr id="2" name="Picture 4" descr="18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0" y="295275"/>
          <a:ext cx="1809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5</xdr:row>
      <xdr:rowOff>114300</xdr:rowOff>
    </xdr:from>
    <xdr:to>
      <xdr:col>3</xdr:col>
      <xdr:colOff>114300</xdr:colOff>
      <xdr:row>10</xdr:row>
      <xdr:rowOff>152400</xdr:rowOff>
    </xdr:to>
    <xdr:pic>
      <xdr:nvPicPr>
        <xdr:cNvPr id="3" name="Picture 1" descr="26"/>
        <xdr:cNvPicPr preferRelativeResize="1">
          <a:picLocks noChangeAspect="1"/>
        </xdr:cNvPicPr>
      </xdr:nvPicPr>
      <xdr:blipFill>
        <a:blip r:embed="rId3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1295400"/>
          <a:ext cx="1276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lmas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lma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3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1" width="5.57421875" style="9" customWidth="1"/>
    <col min="2" max="2" width="19.28125" style="9" customWidth="1"/>
    <col min="3" max="3" width="28.421875" style="9" customWidth="1"/>
    <col min="4" max="4" width="50.8515625" style="9" customWidth="1"/>
    <col min="5" max="5" width="13.28125" style="7" customWidth="1"/>
    <col min="6" max="6" width="12.57421875" style="7" customWidth="1"/>
    <col min="7" max="7" width="12.28125" style="8" customWidth="1"/>
    <col min="8" max="8" width="11.8515625" style="9" customWidth="1"/>
    <col min="9" max="9" width="13.421875" style="9" customWidth="1"/>
    <col min="10" max="16384" width="9.140625" style="9" customWidth="1"/>
  </cols>
  <sheetData>
    <row r="1" spans="1:7" s="117" customFormat="1" ht="18">
      <c r="A1" s="190" t="s">
        <v>365</v>
      </c>
      <c r="B1" s="190"/>
      <c r="C1" s="190"/>
      <c r="D1" s="190"/>
      <c r="E1" s="190"/>
      <c r="F1" s="190"/>
      <c r="G1" s="190"/>
    </row>
    <row r="2" spans="1:7" ht="18">
      <c r="A2" s="191" t="s">
        <v>366</v>
      </c>
      <c r="B2" s="191"/>
      <c r="C2" s="191"/>
      <c r="D2" s="191"/>
      <c r="E2" s="191"/>
      <c r="F2" s="191"/>
      <c r="G2" s="191"/>
    </row>
    <row r="3" spans="1:7" ht="18">
      <c r="A3" s="191" t="s">
        <v>367</v>
      </c>
      <c r="B3" s="191"/>
      <c r="C3" s="191"/>
      <c r="D3" s="191"/>
      <c r="E3" s="191"/>
      <c r="F3" s="191"/>
      <c r="G3" s="191"/>
    </row>
    <row r="4" spans="1:7" ht="15">
      <c r="A4" s="192" t="s">
        <v>299</v>
      </c>
      <c r="B4" s="192"/>
      <c r="C4" s="192"/>
      <c r="D4" s="192"/>
      <c r="E4" s="192"/>
      <c r="F4" s="192"/>
      <c r="G4" s="192"/>
    </row>
    <row r="5" spans="1:7" ht="15">
      <c r="A5" s="188" t="s">
        <v>300</v>
      </c>
      <c r="B5" s="188"/>
      <c r="C5" s="188"/>
      <c r="D5" s="188"/>
      <c r="E5" s="188"/>
      <c r="F5" s="188"/>
      <c r="G5" s="188"/>
    </row>
    <row r="6" spans="1:7" ht="15">
      <c r="A6" s="10"/>
      <c r="B6" s="10"/>
      <c r="C6" s="10"/>
      <c r="D6" s="10"/>
      <c r="E6" s="11"/>
      <c r="F6" s="11"/>
      <c r="G6" s="12"/>
    </row>
    <row r="7" spans="1:7" ht="15.75">
      <c r="A7" s="189" t="s">
        <v>160</v>
      </c>
      <c r="B7" s="189"/>
      <c r="C7" s="189"/>
      <c r="D7" s="189"/>
      <c r="E7" s="189"/>
      <c r="F7" s="189"/>
      <c r="G7" s="189"/>
    </row>
    <row r="8" spans="1:7" ht="15.75">
      <c r="A8" s="189"/>
      <c r="B8" s="189"/>
      <c r="C8" s="189"/>
      <c r="D8" s="189"/>
      <c r="E8" s="189"/>
      <c r="F8" s="189"/>
      <c r="G8" s="189"/>
    </row>
    <row r="9" spans="1:10" ht="16.5" thickBot="1">
      <c r="A9" s="10"/>
      <c r="B9" s="10"/>
      <c r="C9" s="10"/>
      <c r="D9" s="193" t="s">
        <v>364</v>
      </c>
      <c r="E9" s="193"/>
      <c r="F9" s="193"/>
      <c r="G9" s="193"/>
      <c r="H9" s="193"/>
      <c r="I9" s="193"/>
      <c r="J9" s="193"/>
    </row>
    <row r="10" spans="1:7" ht="13.5" customHeight="1" thickBot="1">
      <c r="A10" s="201" t="s">
        <v>161</v>
      </c>
      <c r="B10" s="203" t="s">
        <v>162</v>
      </c>
      <c r="C10" s="203" t="s">
        <v>6</v>
      </c>
      <c r="D10" s="203" t="s">
        <v>163</v>
      </c>
      <c r="E10" s="194" t="s">
        <v>164</v>
      </c>
      <c r="F10" s="194" t="s">
        <v>165</v>
      </c>
      <c r="G10" s="196" t="s">
        <v>166</v>
      </c>
    </row>
    <row r="11" spans="1:7" s="13" customFormat="1" ht="34.5" customHeight="1" thickBot="1">
      <c r="A11" s="202"/>
      <c r="B11" s="204"/>
      <c r="C11" s="204"/>
      <c r="D11" s="204"/>
      <c r="E11" s="195"/>
      <c r="F11" s="195"/>
      <c r="G11" s="197"/>
    </row>
    <row r="12" spans="1:7" s="13" customFormat="1" ht="21.75" customHeight="1" thickBot="1">
      <c r="A12" s="198" t="s">
        <v>167</v>
      </c>
      <c r="B12" s="199"/>
      <c r="C12" s="199"/>
      <c r="D12" s="199"/>
      <c r="E12" s="199"/>
      <c r="F12" s="199"/>
      <c r="G12" s="200"/>
    </row>
    <row r="13" spans="1:7" s="13" customFormat="1" ht="15.75" customHeight="1" hidden="1">
      <c r="A13" s="14"/>
      <c r="B13" s="15"/>
      <c r="C13" s="15"/>
      <c r="D13" s="15"/>
      <c r="E13" s="15"/>
      <c r="F13" s="15"/>
      <c r="G13" s="16"/>
    </row>
    <row r="14" spans="1:7" s="23" customFormat="1" ht="44.25" customHeight="1">
      <c r="A14" s="17">
        <v>1</v>
      </c>
      <c r="B14" s="18" t="s">
        <v>168</v>
      </c>
      <c r="C14" s="19" t="s">
        <v>169</v>
      </c>
      <c r="D14" s="208" t="s">
        <v>170</v>
      </c>
      <c r="E14" s="21">
        <f>590000*1.045</f>
        <v>616550</v>
      </c>
      <c r="F14" s="18">
        <f aca="true" t="shared" si="0" ref="F14:F28">E14*0.18</f>
        <v>110979</v>
      </c>
      <c r="G14" s="22">
        <f aca="true" t="shared" si="1" ref="G14:G25">E14*1.18</f>
        <v>727529</v>
      </c>
    </row>
    <row r="15" spans="1:7" s="23" customFormat="1" ht="44.25" customHeight="1" thickBot="1">
      <c r="A15" s="24">
        <v>2</v>
      </c>
      <c r="B15" s="25" t="s">
        <v>171</v>
      </c>
      <c r="C15" s="26" t="s">
        <v>169</v>
      </c>
      <c r="D15" s="207"/>
      <c r="E15" s="28">
        <f>616550+8000</f>
        <v>624550</v>
      </c>
      <c r="F15" s="29">
        <f t="shared" si="0"/>
        <v>112419</v>
      </c>
      <c r="G15" s="30">
        <f t="shared" si="1"/>
        <v>736969</v>
      </c>
    </row>
    <row r="16" spans="1:7" s="23" customFormat="1" ht="44.25" customHeight="1">
      <c r="A16" s="17">
        <v>3</v>
      </c>
      <c r="B16" s="18" t="s">
        <v>172</v>
      </c>
      <c r="C16" s="19" t="s">
        <v>169</v>
      </c>
      <c r="D16" s="208" t="s">
        <v>173</v>
      </c>
      <c r="E16" s="21">
        <f>630000*1.045</f>
        <v>658350</v>
      </c>
      <c r="F16" s="18">
        <f t="shared" si="0"/>
        <v>118503</v>
      </c>
      <c r="G16" s="22">
        <f t="shared" si="1"/>
        <v>776853</v>
      </c>
    </row>
    <row r="17" spans="1:7" s="23" customFormat="1" ht="44.25" customHeight="1" thickBot="1">
      <c r="A17" s="24">
        <v>4</v>
      </c>
      <c r="B17" s="25" t="s">
        <v>174</v>
      </c>
      <c r="C17" s="26" t="s">
        <v>169</v>
      </c>
      <c r="D17" s="207"/>
      <c r="E17" s="28">
        <f>658350+8000</f>
        <v>666350</v>
      </c>
      <c r="F17" s="29">
        <f t="shared" si="0"/>
        <v>119943</v>
      </c>
      <c r="G17" s="30">
        <f t="shared" si="1"/>
        <v>786293</v>
      </c>
    </row>
    <row r="18" spans="1:7" s="23" customFormat="1" ht="44.25" customHeight="1">
      <c r="A18" s="17">
        <v>5</v>
      </c>
      <c r="B18" s="18" t="s">
        <v>175</v>
      </c>
      <c r="C18" s="19" t="s">
        <v>169</v>
      </c>
      <c r="D18" s="209" t="s">
        <v>176</v>
      </c>
      <c r="E18" s="21">
        <f>600000*1.045</f>
        <v>627000</v>
      </c>
      <c r="F18" s="18">
        <f t="shared" si="0"/>
        <v>112860</v>
      </c>
      <c r="G18" s="22">
        <f t="shared" si="1"/>
        <v>739860</v>
      </c>
    </row>
    <row r="19" spans="1:7" s="23" customFormat="1" ht="31.5" customHeight="1" thickBot="1">
      <c r="A19" s="24">
        <v>6</v>
      </c>
      <c r="B19" s="25" t="s">
        <v>177</v>
      </c>
      <c r="C19" s="26" t="s">
        <v>169</v>
      </c>
      <c r="D19" s="210"/>
      <c r="E19" s="28">
        <f>627000+8000</f>
        <v>635000</v>
      </c>
      <c r="F19" s="29">
        <f t="shared" si="0"/>
        <v>114300</v>
      </c>
      <c r="G19" s="30">
        <f t="shared" si="1"/>
        <v>749300</v>
      </c>
    </row>
    <row r="20" spans="1:7" s="23" customFormat="1" ht="44.25" customHeight="1">
      <c r="A20" s="31">
        <v>7</v>
      </c>
      <c r="B20" s="18" t="s">
        <v>178</v>
      </c>
      <c r="C20" s="19" t="s">
        <v>169</v>
      </c>
      <c r="D20" s="208" t="s">
        <v>179</v>
      </c>
      <c r="E20" s="21">
        <v>663600</v>
      </c>
      <c r="F20" s="18">
        <f t="shared" si="0"/>
        <v>119448</v>
      </c>
      <c r="G20" s="22">
        <f t="shared" si="1"/>
        <v>783048</v>
      </c>
    </row>
    <row r="21" spans="1:7" s="23" customFormat="1" ht="44.25" customHeight="1" thickBot="1">
      <c r="A21" s="32">
        <v>8</v>
      </c>
      <c r="B21" s="25" t="s">
        <v>180</v>
      </c>
      <c r="C21" s="26" t="s">
        <v>169</v>
      </c>
      <c r="D21" s="207"/>
      <c r="E21" s="28">
        <v>671600</v>
      </c>
      <c r="F21" s="29">
        <f t="shared" si="0"/>
        <v>120888</v>
      </c>
      <c r="G21" s="30">
        <f t="shared" si="1"/>
        <v>792488</v>
      </c>
    </row>
    <row r="22" spans="1:7" s="37" customFormat="1" ht="66" customHeight="1">
      <c r="A22" s="33">
        <v>9</v>
      </c>
      <c r="B22" s="34" t="s">
        <v>181</v>
      </c>
      <c r="C22" s="35" t="s">
        <v>169</v>
      </c>
      <c r="D22" s="208" t="s">
        <v>182</v>
      </c>
      <c r="E22" s="34">
        <v>627000</v>
      </c>
      <c r="F22" s="36">
        <f t="shared" si="0"/>
        <v>112860</v>
      </c>
      <c r="G22" s="22">
        <f t="shared" si="1"/>
        <v>739860</v>
      </c>
    </row>
    <row r="23" spans="1:7" s="37" customFormat="1" ht="35.25" customHeight="1" thickBot="1">
      <c r="A23" s="38">
        <v>10</v>
      </c>
      <c r="B23" s="39" t="s">
        <v>183</v>
      </c>
      <c r="C23" s="26" t="s">
        <v>169</v>
      </c>
      <c r="D23" s="207"/>
      <c r="E23" s="39">
        <v>635000</v>
      </c>
      <c r="F23" s="40">
        <f t="shared" si="0"/>
        <v>114300</v>
      </c>
      <c r="G23" s="30">
        <f t="shared" si="1"/>
        <v>749300</v>
      </c>
    </row>
    <row r="24" spans="1:7" s="37" customFormat="1" ht="51" customHeight="1">
      <c r="A24" s="33">
        <v>11</v>
      </c>
      <c r="B24" s="34" t="s">
        <v>184</v>
      </c>
      <c r="C24" s="35" t="s">
        <v>169</v>
      </c>
      <c r="D24" s="209" t="s">
        <v>185</v>
      </c>
      <c r="E24" s="34">
        <v>663600</v>
      </c>
      <c r="F24" s="36">
        <f t="shared" si="0"/>
        <v>119448</v>
      </c>
      <c r="G24" s="22">
        <f t="shared" si="1"/>
        <v>783048</v>
      </c>
    </row>
    <row r="25" spans="1:7" s="37" customFormat="1" ht="36.75" customHeight="1" thickBot="1">
      <c r="A25" s="38">
        <v>12</v>
      </c>
      <c r="B25" s="39" t="s">
        <v>186</v>
      </c>
      <c r="C25" s="26" t="s">
        <v>169</v>
      </c>
      <c r="D25" s="210"/>
      <c r="E25" s="39">
        <v>671600</v>
      </c>
      <c r="F25" s="41">
        <f t="shared" si="0"/>
        <v>120888</v>
      </c>
      <c r="G25" s="30">
        <f t="shared" si="1"/>
        <v>792488</v>
      </c>
    </row>
    <row r="26" spans="1:7" s="23" customFormat="1" ht="21.75" customHeight="1" thickBot="1">
      <c r="A26" s="211" t="s">
        <v>187</v>
      </c>
      <c r="B26" s="212"/>
      <c r="C26" s="212"/>
      <c r="D26" s="212"/>
      <c r="E26" s="212"/>
      <c r="F26" s="212"/>
      <c r="G26" s="213"/>
    </row>
    <row r="27" spans="1:7" s="23" customFormat="1" ht="63" customHeight="1" thickBot="1">
      <c r="A27" s="42">
        <v>13</v>
      </c>
      <c r="B27" s="43" t="s">
        <v>188</v>
      </c>
      <c r="C27" s="44" t="s">
        <v>189</v>
      </c>
      <c r="D27" s="45" t="s">
        <v>190</v>
      </c>
      <c r="E27" s="46">
        <v>120400</v>
      </c>
      <c r="F27" s="18">
        <f t="shared" si="0"/>
        <v>21672</v>
      </c>
      <c r="G27" s="47">
        <f>E27*1.18</f>
        <v>142072</v>
      </c>
    </row>
    <row r="28" spans="1:7" s="23" customFormat="1" ht="55.5" customHeight="1" thickBot="1">
      <c r="A28" s="24">
        <v>14</v>
      </c>
      <c r="B28" s="40" t="s">
        <v>191</v>
      </c>
      <c r="C28" s="26" t="s">
        <v>192</v>
      </c>
      <c r="D28" s="27" t="s">
        <v>193</v>
      </c>
      <c r="E28" s="46">
        <v>214400</v>
      </c>
      <c r="F28" s="18">
        <f t="shared" si="0"/>
        <v>38592</v>
      </c>
      <c r="G28" s="30">
        <f>E28*1.18</f>
        <v>252992</v>
      </c>
    </row>
    <row r="29" spans="1:7" s="23" customFormat="1" ht="68.25" customHeight="1" hidden="1">
      <c r="A29" s="48">
        <v>7</v>
      </c>
      <c r="B29" s="40" t="s">
        <v>194</v>
      </c>
      <c r="C29" s="49" t="s">
        <v>189</v>
      </c>
      <c r="D29" s="50" t="s">
        <v>195</v>
      </c>
      <c r="E29" s="40">
        <v>107000</v>
      </c>
      <c r="F29" s="40">
        <f>E29*0.18</f>
        <v>19260</v>
      </c>
      <c r="G29" s="51">
        <f>E29*1.18</f>
        <v>126260</v>
      </c>
    </row>
    <row r="30" spans="1:7" s="13" customFormat="1" ht="21.75" customHeight="1" thickBot="1">
      <c r="A30" s="214" t="s">
        <v>196</v>
      </c>
      <c r="B30" s="215"/>
      <c r="C30" s="215"/>
      <c r="D30" s="215"/>
      <c r="E30" s="215"/>
      <c r="F30" s="215"/>
      <c r="G30" s="216"/>
    </row>
    <row r="31" spans="1:7" s="23" customFormat="1" ht="44.25" customHeight="1">
      <c r="A31" s="17">
        <v>15</v>
      </c>
      <c r="B31" s="18" t="s">
        <v>197</v>
      </c>
      <c r="C31" s="19" t="s">
        <v>198</v>
      </c>
      <c r="D31" s="208" t="s">
        <v>199</v>
      </c>
      <c r="E31" s="21">
        <v>281050</v>
      </c>
      <c r="F31" s="18">
        <f aca="true" t="shared" si="2" ref="F31:F81">E31*0.18</f>
        <v>50589</v>
      </c>
      <c r="G31" s="22">
        <f aca="true" t="shared" si="3" ref="G31:G42">E31*1.18</f>
        <v>331639</v>
      </c>
    </row>
    <row r="32" spans="1:7" s="23" customFormat="1" ht="45" customHeight="1" thickBot="1">
      <c r="A32" s="52">
        <v>16</v>
      </c>
      <c r="B32" s="53" t="s">
        <v>200</v>
      </c>
      <c r="C32" s="54" t="s">
        <v>198</v>
      </c>
      <c r="D32" s="206"/>
      <c r="E32" s="56">
        <v>288750</v>
      </c>
      <c r="F32" s="57">
        <f t="shared" si="2"/>
        <v>51975</v>
      </c>
      <c r="G32" s="58">
        <f t="shared" si="3"/>
        <v>340725</v>
      </c>
    </row>
    <row r="33" spans="1:7" s="23" customFormat="1" ht="44.25" customHeight="1">
      <c r="A33" s="17">
        <v>17</v>
      </c>
      <c r="B33" s="18" t="s">
        <v>201</v>
      </c>
      <c r="C33" s="19" t="s">
        <v>198</v>
      </c>
      <c r="D33" s="209" t="s">
        <v>202</v>
      </c>
      <c r="E33" s="21">
        <v>307300</v>
      </c>
      <c r="F33" s="18">
        <f t="shared" si="2"/>
        <v>55314</v>
      </c>
      <c r="G33" s="22">
        <f t="shared" si="3"/>
        <v>362614</v>
      </c>
    </row>
    <row r="34" spans="1:9" s="23" customFormat="1" ht="27" customHeight="1" thickBot="1">
      <c r="A34" s="59">
        <v>18</v>
      </c>
      <c r="B34" s="60" t="s">
        <v>203</v>
      </c>
      <c r="C34" s="61" t="s">
        <v>198</v>
      </c>
      <c r="D34" s="210"/>
      <c r="E34" s="28">
        <v>315000</v>
      </c>
      <c r="F34" s="40">
        <f t="shared" si="2"/>
        <v>56700</v>
      </c>
      <c r="G34" s="30">
        <f t="shared" si="3"/>
        <v>371700</v>
      </c>
      <c r="I34" s="205"/>
    </row>
    <row r="35" spans="1:9" s="23" customFormat="1" ht="44.25" customHeight="1">
      <c r="A35" s="63">
        <v>19</v>
      </c>
      <c r="B35" s="29" t="s">
        <v>204</v>
      </c>
      <c r="C35" s="64" t="s">
        <v>198</v>
      </c>
      <c r="D35" s="206" t="s">
        <v>205</v>
      </c>
      <c r="E35" s="65">
        <v>330300</v>
      </c>
      <c r="F35" s="29">
        <f t="shared" si="2"/>
        <v>59454</v>
      </c>
      <c r="G35" s="66">
        <f t="shared" si="3"/>
        <v>389754</v>
      </c>
      <c r="I35" s="205"/>
    </row>
    <row r="36" spans="1:9" s="23" customFormat="1" ht="44.25" customHeight="1" thickBot="1">
      <c r="A36" s="24">
        <v>20</v>
      </c>
      <c r="B36" s="25" t="s">
        <v>206</v>
      </c>
      <c r="C36" s="26" t="s">
        <v>198</v>
      </c>
      <c r="D36" s="207"/>
      <c r="E36" s="67">
        <v>338100</v>
      </c>
      <c r="F36" s="29">
        <f t="shared" si="2"/>
        <v>60858</v>
      </c>
      <c r="G36" s="30">
        <f t="shared" si="3"/>
        <v>398958</v>
      </c>
      <c r="I36" s="205"/>
    </row>
    <row r="37" spans="1:7" s="23" customFormat="1" ht="54.75" customHeight="1">
      <c r="A37" s="17">
        <v>21</v>
      </c>
      <c r="B37" s="18" t="s">
        <v>207</v>
      </c>
      <c r="C37" s="19" t="s">
        <v>198</v>
      </c>
      <c r="D37" s="208" t="s">
        <v>208</v>
      </c>
      <c r="E37" s="21">
        <v>548750</v>
      </c>
      <c r="F37" s="18">
        <f t="shared" si="2"/>
        <v>98775</v>
      </c>
      <c r="G37" s="22">
        <f t="shared" si="3"/>
        <v>647525</v>
      </c>
    </row>
    <row r="38" spans="1:7" s="23" customFormat="1" ht="44.25" customHeight="1" thickBot="1">
      <c r="A38" s="24">
        <v>22</v>
      </c>
      <c r="B38" s="25" t="s">
        <v>209</v>
      </c>
      <c r="C38" s="26" t="s">
        <v>198</v>
      </c>
      <c r="D38" s="207"/>
      <c r="E38" s="28">
        <v>564400</v>
      </c>
      <c r="F38" s="29">
        <f t="shared" si="2"/>
        <v>101592</v>
      </c>
      <c r="G38" s="30">
        <f t="shared" si="3"/>
        <v>665992</v>
      </c>
    </row>
    <row r="39" spans="1:7" s="23" customFormat="1" ht="57" customHeight="1">
      <c r="A39" s="17">
        <v>23</v>
      </c>
      <c r="B39" s="18" t="s">
        <v>210</v>
      </c>
      <c r="C39" s="19" t="s">
        <v>198</v>
      </c>
      <c r="D39" s="208" t="s">
        <v>211</v>
      </c>
      <c r="E39" s="21">
        <v>636950</v>
      </c>
      <c r="F39" s="18">
        <f t="shared" si="2"/>
        <v>114651</v>
      </c>
      <c r="G39" s="22">
        <f t="shared" si="3"/>
        <v>751601</v>
      </c>
    </row>
    <row r="40" spans="1:8" s="23" customFormat="1" ht="33" customHeight="1" thickBot="1">
      <c r="A40" s="24">
        <v>24</v>
      </c>
      <c r="B40" s="25" t="s">
        <v>212</v>
      </c>
      <c r="C40" s="26" t="s">
        <v>198</v>
      </c>
      <c r="D40" s="207"/>
      <c r="E40" s="67">
        <v>652650</v>
      </c>
      <c r="F40" s="29">
        <f t="shared" si="2"/>
        <v>117477</v>
      </c>
      <c r="G40" s="30">
        <f t="shared" si="3"/>
        <v>770127</v>
      </c>
      <c r="H40" s="62"/>
    </row>
    <row r="41" spans="1:8" s="23" customFormat="1" ht="45" customHeight="1">
      <c r="A41" s="17">
        <v>25</v>
      </c>
      <c r="B41" s="18" t="s">
        <v>213</v>
      </c>
      <c r="C41" s="19" t="s">
        <v>198</v>
      </c>
      <c r="D41" s="208" t="s">
        <v>214</v>
      </c>
      <c r="E41" s="21">
        <v>696800</v>
      </c>
      <c r="F41" s="18">
        <f t="shared" si="2"/>
        <v>125424</v>
      </c>
      <c r="G41" s="22">
        <f t="shared" si="3"/>
        <v>822224</v>
      </c>
      <c r="H41" s="68"/>
    </row>
    <row r="42" spans="1:7" s="23" customFormat="1" ht="44.25" customHeight="1" thickBot="1">
      <c r="A42" s="24">
        <v>26</v>
      </c>
      <c r="B42" s="25" t="s">
        <v>215</v>
      </c>
      <c r="C42" s="26" t="s">
        <v>198</v>
      </c>
      <c r="D42" s="207"/>
      <c r="E42" s="28">
        <v>712400</v>
      </c>
      <c r="F42" s="40">
        <f t="shared" si="2"/>
        <v>128232</v>
      </c>
      <c r="G42" s="30">
        <f t="shared" si="3"/>
        <v>840632</v>
      </c>
    </row>
    <row r="43" spans="1:7" s="13" customFormat="1" ht="21.75" customHeight="1" thickBot="1">
      <c r="A43" s="218" t="s">
        <v>216</v>
      </c>
      <c r="B43" s="219"/>
      <c r="C43" s="219"/>
      <c r="D43" s="219"/>
      <c r="E43" s="219"/>
      <c r="F43" s="219"/>
      <c r="G43" s="220"/>
    </row>
    <row r="44" spans="1:7" s="23" customFormat="1" ht="65.25" customHeight="1" thickBot="1">
      <c r="A44" s="42">
        <v>27</v>
      </c>
      <c r="B44" s="43" t="s">
        <v>217</v>
      </c>
      <c r="C44" s="44" t="s">
        <v>216</v>
      </c>
      <c r="D44" s="69" t="s">
        <v>218</v>
      </c>
      <c r="E44" s="70">
        <v>832500</v>
      </c>
      <c r="F44" s="18">
        <f t="shared" si="2"/>
        <v>149850</v>
      </c>
      <c r="G44" s="47">
        <f>E44*1.18</f>
        <v>982350</v>
      </c>
    </row>
    <row r="45" spans="1:7" s="13" customFormat="1" ht="21.75" customHeight="1" thickBot="1">
      <c r="A45" s="221" t="s">
        <v>219</v>
      </c>
      <c r="B45" s="222"/>
      <c r="C45" s="222"/>
      <c r="D45" s="222"/>
      <c r="E45" s="222"/>
      <c r="F45" s="222"/>
      <c r="G45" s="223"/>
    </row>
    <row r="46" spans="1:7" s="71" customFormat="1" ht="39" customHeight="1" thickBot="1">
      <c r="A46" s="42">
        <v>28</v>
      </c>
      <c r="B46" s="43" t="s">
        <v>220</v>
      </c>
      <c r="C46" s="44" t="s">
        <v>221</v>
      </c>
      <c r="D46" s="45" t="s">
        <v>222</v>
      </c>
      <c r="E46" s="46">
        <v>259550</v>
      </c>
      <c r="F46" s="43">
        <f t="shared" si="2"/>
        <v>46719</v>
      </c>
      <c r="G46" s="47">
        <f>E46*1.18</f>
        <v>306269</v>
      </c>
    </row>
    <row r="47" spans="1:7" s="13" customFormat="1" ht="21.75" customHeight="1" thickBot="1">
      <c r="A47" s="219" t="s">
        <v>223</v>
      </c>
      <c r="B47" s="219"/>
      <c r="C47" s="219"/>
      <c r="D47" s="219"/>
      <c r="E47" s="219"/>
      <c r="F47" s="219"/>
      <c r="G47" s="219"/>
    </row>
    <row r="48" spans="1:7" s="23" customFormat="1" ht="93" customHeight="1">
      <c r="A48" s="72">
        <v>29</v>
      </c>
      <c r="B48" s="73" t="s">
        <v>224</v>
      </c>
      <c r="C48" s="74" t="s">
        <v>225</v>
      </c>
      <c r="D48" s="74" t="s">
        <v>226</v>
      </c>
      <c r="E48" s="75">
        <f>658350*2+120400+11110+9790</f>
        <v>1458000</v>
      </c>
      <c r="F48" s="73">
        <f t="shared" si="2"/>
        <v>262440</v>
      </c>
      <c r="G48" s="76">
        <f>E48*1.18</f>
        <v>1720440</v>
      </c>
    </row>
    <row r="49" spans="1:7" s="23" customFormat="1" ht="127.5" customHeight="1" thickBot="1">
      <c r="A49" s="38">
        <v>30</v>
      </c>
      <c r="B49" s="77" t="s">
        <v>227</v>
      </c>
      <c r="C49" s="78" t="s">
        <v>225</v>
      </c>
      <c r="D49" s="78" t="s">
        <v>228</v>
      </c>
      <c r="E49" s="79">
        <f>666350*2+120400+11110+9790</f>
        <v>1474000</v>
      </c>
      <c r="F49" s="29">
        <f t="shared" si="2"/>
        <v>265320</v>
      </c>
      <c r="G49" s="80">
        <f>E49*1.18</f>
        <v>1739320</v>
      </c>
    </row>
    <row r="50" spans="1:7" s="23" customFormat="1" ht="65.25" customHeight="1">
      <c r="A50" s="72">
        <v>31</v>
      </c>
      <c r="B50" s="73" t="s">
        <v>229</v>
      </c>
      <c r="C50" s="81" t="s">
        <v>225</v>
      </c>
      <c r="D50" s="81" t="s">
        <v>230</v>
      </c>
      <c r="E50" s="82">
        <f>627000*2+120400</f>
        <v>1374400</v>
      </c>
      <c r="F50" s="73">
        <f t="shared" si="2"/>
        <v>247392</v>
      </c>
      <c r="G50" s="76">
        <f aca="true" t="shared" si="4" ref="G50:G81">E50*1.18</f>
        <v>1621792</v>
      </c>
    </row>
    <row r="51" spans="1:7" s="23" customFormat="1" ht="72" customHeight="1" thickBot="1">
      <c r="A51" s="83">
        <v>32</v>
      </c>
      <c r="B51" s="84" t="s">
        <v>231</v>
      </c>
      <c r="C51" s="27" t="s">
        <v>225</v>
      </c>
      <c r="D51" s="27" t="s">
        <v>232</v>
      </c>
      <c r="E51" s="85">
        <f>635000*2+120400</f>
        <v>1390400</v>
      </c>
      <c r="F51" s="29">
        <f t="shared" si="2"/>
        <v>250272</v>
      </c>
      <c r="G51" s="80">
        <f t="shared" si="4"/>
        <v>1640672</v>
      </c>
    </row>
    <row r="52" spans="1:7" s="23" customFormat="1" ht="51" customHeight="1">
      <c r="A52" s="72">
        <v>33</v>
      </c>
      <c r="B52" s="73" t="s">
        <v>233</v>
      </c>
      <c r="C52" s="81" t="s">
        <v>225</v>
      </c>
      <c r="D52" s="81" t="s">
        <v>234</v>
      </c>
      <c r="E52" s="82">
        <f>663575*2+120400</f>
        <v>1447550</v>
      </c>
      <c r="F52" s="73">
        <f t="shared" si="2"/>
        <v>260559</v>
      </c>
      <c r="G52" s="76">
        <f t="shared" si="4"/>
        <v>1708109</v>
      </c>
    </row>
    <row r="53" spans="1:7" s="23" customFormat="1" ht="77.25" customHeight="1" thickBot="1">
      <c r="A53" s="83">
        <v>34</v>
      </c>
      <c r="B53" s="84" t="s">
        <v>235</v>
      </c>
      <c r="C53" s="27" t="s">
        <v>225</v>
      </c>
      <c r="D53" s="27" t="s">
        <v>236</v>
      </c>
      <c r="E53" s="85">
        <f>671575*2+120400</f>
        <v>1463550</v>
      </c>
      <c r="F53" s="29">
        <f t="shared" si="2"/>
        <v>263439</v>
      </c>
      <c r="G53" s="80">
        <f t="shared" si="4"/>
        <v>1726989</v>
      </c>
    </row>
    <row r="54" spans="1:7" s="23" customFormat="1" ht="75.75" customHeight="1">
      <c r="A54" s="17">
        <v>35</v>
      </c>
      <c r="B54" s="18" t="s">
        <v>237</v>
      </c>
      <c r="C54" s="86" t="s">
        <v>238</v>
      </c>
      <c r="D54" s="87" t="s">
        <v>239</v>
      </c>
      <c r="E54" s="88">
        <f>616550*2+120400+11110+9790</f>
        <v>1374400</v>
      </c>
      <c r="F54" s="18">
        <f t="shared" si="2"/>
        <v>247392</v>
      </c>
      <c r="G54" s="22">
        <f t="shared" si="4"/>
        <v>1621792</v>
      </c>
    </row>
    <row r="55" spans="1:7" s="23" customFormat="1" ht="105" customHeight="1" thickBot="1">
      <c r="A55" s="24">
        <v>36</v>
      </c>
      <c r="B55" s="25" t="s">
        <v>240</v>
      </c>
      <c r="C55" s="49" t="s">
        <v>238</v>
      </c>
      <c r="D55" s="89" t="s">
        <v>241</v>
      </c>
      <c r="E55" s="65">
        <f>624550*2+120400+11110+9790</f>
        <v>1390400</v>
      </c>
      <c r="F55" s="29">
        <f t="shared" si="2"/>
        <v>250272</v>
      </c>
      <c r="G55" s="30">
        <f t="shared" si="4"/>
        <v>1640672</v>
      </c>
    </row>
    <row r="56" spans="1:7" s="23" customFormat="1" ht="85.5" customHeight="1">
      <c r="A56" s="33">
        <v>37</v>
      </c>
      <c r="B56" s="73" t="s">
        <v>242</v>
      </c>
      <c r="C56" s="81" t="s">
        <v>225</v>
      </c>
      <c r="D56" s="81" t="s">
        <v>243</v>
      </c>
      <c r="E56" s="82">
        <f>627000*2+120400+11110+9790</f>
        <v>1395300</v>
      </c>
      <c r="F56" s="73">
        <f t="shared" si="2"/>
        <v>251154</v>
      </c>
      <c r="G56" s="76">
        <f t="shared" si="4"/>
        <v>1646454</v>
      </c>
    </row>
    <row r="57" spans="1:7" s="23" customFormat="1" ht="103.5" customHeight="1" thickBot="1">
      <c r="A57" s="90">
        <v>38</v>
      </c>
      <c r="B57" s="84" t="s">
        <v>244</v>
      </c>
      <c r="C57" s="27" t="s">
        <v>225</v>
      </c>
      <c r="D57" s="27" t="s">
        <v>245</v>
      </c>
      <c r="E57" s="85">
        <f>635000*2+120400+11110+9790</f>
        <v>1411300</v>
      </c>
      <c r="F57" s="29">
        <f t="shared" si="2"/>
        <v>254034</v>
      </c>
      <c r="G57" s="80">
        <f t="shared" si="4"/>
        <v>1665334</v>
      </c>
    </row>
    <row r="58" spans="1:7" s="23" customFormat="1" ht="93" customHeight="1">
      <c r="A58" s="91">
        <v>39</v>
      </c>
      <c r="B58" s="73" t="s">
        <v>246</v>
      </c>
      <c r="C58" s="81" t="s">
        <v>225</v>
      </c>
      <c r="D58" s="81" t="s">
        <v>247</v>
      </c>
      <c r="E58" s="82">
        <f>663600*2+120400+11110+9790</f>
        <v>1468500</v>
      </c>
      <c r="F58" s="73">
        <f t="shared" si="2"/>
        <v>264330</v>
      </c>
      <c r="G58" s="76">
        <f t="shared" si="4"/>
        <v>1732830</v>
      </c>
    </row>
    <row r="59" spans="1:7" s="23" customFormat="1" ht="105" customHeight="1" thickBot="1">
      <c r="A59" s="38">
        <v>40</v>
      </c>
      <c r="B59" s="84" t="s">
        <v>248</v>
      </c>
      <c r="C59" s="27" t="s">
        <v>225</v>
      </c>
      <c r="D59" s="27" t="s">
        <v>249</v>
      </c>
      <c r="E59" s="85">
        <f>671600*2+120400+11110+9790</f>
        <v>1484500</v>
      </c>
      <c r="F59" s="29">
        <f t="shared" si="2"/>
        <v>267210</v>
      </c>
      <c r="G59" s="80">
        <f t="shared" si="4"/>
        <v>1751710</v>
      </c>
    </row>
    <row r="60" spans="1:7" s="23" customFormat="1" ht="57" customHeight="1">
      <c r="A60" s="72">
        <v>41</v>
      </c>
      <c r="B60" s="73" t="s">
        <v>250</v>
      </c>
      <c r="C60" s="81" t="s">
        <v>251</v>
      </c>
      <c r="D60" s="81" t="s">
        <v>252</v>
      </c>
      <c r="E60" s="82">
        <f>616550*3+214400</f>
        <v>2064050</v>
      </c>
      <c r="F60" s="73">
        <f t="shared" si="2"/>
        <v>371529</v>
      </c>
      <c r="G60" s="76">
        <f t="shared" si="4"/>
        <v>2435579</v>
      </c>
    </row>
    <row r="61" spans="1:7" s="23" customFormat="1" ht="72.75" customHeight="1" thickBot="1">
      <c r="A61" s="83">
        <v>42</v>
      </c>
      <c r="B61" s="84" t="s">
        <v>253</v>
      </c>
      <c r="C61" s="27" t="s">
        <v>251</v>
      </c>
      <c r="D61" s="27" t="s">
        <v>254</v>
      </c>
      <c r="E61" s="92">
        <f>624550*3+214400</f>
        <v>2088050</v>
      </c>
      <c r="F61" s="29">
        <f t="shared" si="2"/>
        <v>375849</v>
      </c>
      <c r="G61" s="80">
        <f t="shared" si="4"/>
        <v>2463899</v>
      </c>
    </row>
    <row r="62" spans="1:45" s="23" customFormat="1" ht="57.75" customHeight="1">
      <c r="A62" s="72">
        <v>43</v>
      </c>
      <c r="B62" s="73" t="s">
        <v>255</v>
      </c>
      <c r="C62" s="81" t="s">
        <v>251</v>
      </c>
      <c r="D62" s="81" t="s">
        <v>256</v>
      </c>
      <c r="E62" s="82">
        <f>658350*3+214400</f>
        <v>2189450</v>
      </c>
      <c r="F62" s="93">
        <f t="shared" si="2"/>
        <v>394101</v>
      </c>
      <c r="G62" s="76">
        <f t="shared" si="4"/>
        <v>2583551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</row>
    <row r="63" spans="1:7" s="23" customFormat="1" ht="72.75" customHeight="1" thickBot="1">
      <c r="A63" s="83">
        <v>44</v>
      </c>
      <c r="B63" s="84" t="s">
        <v>257</v>
      </c>
      <c r="C63" s="27" t="s">
        <v>251</v>
      </c>
      <c r="D63" s="27" t="s">
        <v>258</v>
      </c>
      <c r="E63" s="92">
        <f>666350*3+214400</f>
        <v>2213450</v>
      </c>
      <c r="F63" s="29">
        <f t="shared" si="2"/>
        <v>398421</v>
      </c>
      <c r="G63" s="80">
        <f t="shared" si="4"/>
        <v>2611871</v>
      </c>
    </row>
    <row r="64" spans="1:7" s="23" customFormat="1" ht="55.5" customHeight="1">
      <c r="A64" s="72">
        <v>45</v>
      </c>
      <c r="B64" s="73" t="s">
        <v>259</v>
      </c>
      <c r="C64" s="81" t="s">
        <v>251</v>
      </c>
      <c r="D64" s="81" t="s">
        <v>260</v>
      </c>
      <c r="E64" s="82">
        <f>627000*3+214400</f>
        <v>2095400</v>
      </c>
      <c r="F64" s="73">
        <f t="shared" si="2"/>
        <v>377172</v>
      </c>
      <c r="G64" s="76">
        <f t="shared" si="4"/>
        <v>2472572</v>
      </c>
    </row>
    <row r="65" spans="1:7" s="23" customFormat="1" ht="72.75" customHeight="1" thickBot="1">
      <c r="A65" s="83">
        <v>46</v>
      </c>
      <c r="B65" s="84" t="s">
        <v>261</v>
      </c>
      <c r="C65" s="27" t="s">
        <v>251</v>
      </c>
      <c r="D65" s="27" t="s">
        <v>262</v>
      </c>
      <c r="E65" s="92">
        <f>635000*3+214400</f>
        <v>2119400</v>
      </c>
      <c r="F65" s="29">
        <f t="shared" si="2"/>
        <v>381492</v>
      </c>
      <c r="G65" s="80">
        <f t="shared" si="4"/>
        <v>2500892</v>
      </c>
    </row>
    <row r="66" spans="1:7" s="23" customFormat="1" ht="56.25" customHeight="1">
      <c r="A66" s="72">
        <v>47</v>
      </c>
      <c r="B66" s="73" t="s">
        <v>263</v>
      </c>
      <c r="C66" s="81" t="s">
        <v>251</v>
      </c>
      <c r="D66" s="81" t="s">
        <v>264</v>
      </c>
      <c r="E66" s="75">
        <f>663600*3+214400</f>
        <v>2205200</v>
      </c>
      <c r="F66" s="73">
        <f t="shared" si="2"/>
        <v>396936</v>
      </c>
      <c r="G66" s="76">
        <f t="shared" si="4"/>
        <v>2602136</v>
      </c>
    </row>
    <row r="67" spans="1:7" s="23" customFormat="1" ht="72.75" customHeight="1" thickBot="1">
      <c r="A67" s="83">
        <v>48</v>
      </c>
      <c r="B67" s="84" t="s">
        <v>265</v>
      </c>
      <c r="C67" s="27" t="s">
        <v>251</v>
      </c>
      <c r="D67" s="27" t="s">
        <v>266</v>
      </c>
      <c r="E67" s="94">
        <f>671600*3+214400</f>
        <v>2229200</v>
      </c>
      <c r="F67" s="29">
        <f t="shared" si="2"/>
        <v>401256</v>
      </c>
      <c r="G67" s="80">
        <f t="shared" si="4"/>
        <v>2630456</v>
      </c>
    </row>
    <row r="68" spans="1:7" s="23" customFormat="1" ht="38.25">
      <c r="A68" s="95">
        <v>49</v>
      </c>
      <c r="B68" s="34" t="s">
        <v>267</v>
      </c>
      <c r="C68" s="81" t="s">
        <v>251</v>
      </c>
      <c r="D68" s="96" t="s">
        <v>268</v>
      </c>
      <c r="E68" s="97">
        <f>(627000*3)+214400</f>
        <v>2095400</v>
      </c>
      <c r="F68" s="18">
        <f t="shared" si="2"/>
        <v>377172</v>
      </c>
      <c r="G68" s="76">
        <f t="shared" si="4"/>
        <v>2472572</v>
      </c>
    </row>
    <row r="69" spans="1:7" s="23" customFormat="1" ht="64.5" thickBot="1">
      <c r="A69" s="98">
        <v>50</v>
      </c>
      <c r="B69" s="99" t="s">
        <v>269</v>
      </c>
      <c r="C69" s="100" t="s">
        <v>251</v>
      </c>
      <c r="D69" s="101" t="s">
        <v>270</v>
      </c>
      <c r="E69" s="102">
        <f>(635000*3)+214400</f>
        <v>2119400</v>
      </c>
      <c r="F69" s="29">
        <f t="shared" si="2"/>
        <v>381492</v>
      </c>
      <c r="G69" s="80">
        <f t="shared" si="4"/>
        <v>2500892</v>
      </c>
    </row>
    <row r="70" spans="1:7" s="23" customFormat="1" ht="46.5" customHeight="1">
      <c r="A70" s="103">
        <v>51</v>
      </c>
      <c r="B70" s="104" t="s">
        <v>271</v>
      </c>
      <c r="C70" s="105" t="s">
        <v>251</v>
      </c>
      <c r="D70" s="106" t="s">
        <v>272</v>
      </c>
      <c r="E70" s="107">
        <f>(663600*3)+214400</f>
        <v>2205200</v>
      </c>
      <c r="F70" s="18">
        <f t="shared" si="2"/>
        <v>396936</v>
      </c>
      <c r="G70" s="108">
        <f t="shared" si="4"/>
        <v>2602136</v>
      </c>
    </row>
    <row r="71" spans="1:7" s="23" customFormat="1" ht="62.25" customHeight="1" thickBot="1">
      <c r="A71" s="98">
        <v>52</v>
      </c>
      <c r="B71" s="99" t="s">
        <v>273</v>
      </c>
      <c r="C71" s="100" t="s">
        <v>251</v>
      </c>
      <c r="D71" s="101" t="s">
        <v>274</v>
      </c>
      <c r="E71" s="109">
        <f>(671600*3)+214400</f>
        <v>2229200</v>
      </c>
      <c r="F71" s="29">
        <f t="shared" si="2"/>
        <v>401256</v>
      </c>
      <c r="G71" s="80">
        <f t="shared" si="4"/>
        <v>2630456</v>
      </c>
    </row>
    <row r="72" spans="1:7" s="23" customFormat="1" ht="75.75" customHeight="1">
      <c r="A72" s="72">
        <v>53</v>
      </c>
      <c r="B72" s="73" t="s">
        <v>275</v>
      </c>
      <c r="C72" s="81" t="s">
        <v>276</v>
      </c>
      <c r="D72" s="81" t="s">
        <v>277</v>
      </c>
      <c r="E72" s="82">
        <f>616550*3+214400+23930*3-40</f>
        <v>2135800</v>
      </c>
      <c r="F72" s="73">
        <f t="shared" si="2"/>
        <v>384444</v>
      </c>
      <c r="G72" s="76">
        <f t="shared" si="4"/>
        <v>2520244</v>
      </c>
    </row>
    <row r="73" spans="1:7" s="23" customFormat="1" ht="93.75" customHeight="1" thickBot="1">
      <c r="A73" s="110">
        <v>54</v>
      </c>
      <c r="B73" s="111" t="s">
        <v>278</v>
      </c>
      <c r="C73" s="55" t="s">
        <v>276</v>
      </c>
      <c r="D73" s="55" t="s">
        <v>279</v>
      </c>
      <c r="E73" s="92">
        <f>624550*3+214400+23920*3-10</f>
        <v>2159800</v>
      </c>
      <c r="F73" s="29">
        <f t="shared" si="2"/>
        <v>388764</v>
      </c>
      <c r="G73" s="112">
        <f t="shared" si="4"/>
        <v>2548564</v>
      </c>
    </row>
    <row r="74" spans="1:7" s="113" customFormat="1" ht="51" customHeight="1">
      <c r="A74" s="17">
        <v>55</v>
      </c>
      <c r="B74" s="73" t="s">
        <v>280</v>
      </c>
      <c r="C74" s="81" t="s">
        <v>281</v>
      </c>
      <c r="D74" s="81" t="s">
        <v>282</v>
      </c>
      <c r="E74" s="82">
        <f>(330300*2)+120400</f>
        <v>781000</v>
      </c>
      <c r="F74" s="73">
        <f t="shared" si="2"/>
        <v>140580</v>
      </c>
      <c r="G74" s="76">
        <f t="shared" si="4"/>
        <v>921580</v>
      </c>
    </row>
    <row r="75" spans="1:7" s="23" customFormat="1" ht="75.75" customHeight="1" thickBot="1">
      <c r="A75" s="83">
        <v>56</v>
      </c>
      <c r="B75" s="84" t="s">
        <v>283</v>
      </c>
      <c r="C75" s="27" t="s">
        <v>281</v>
      </c>
      <c r="D75" s="27" t="s">
        <v>284</v>
      </c>
      <c r="E75" s="92">
        <f>(338100*2)+120400</f>
        <v>796600</v>
      </c>
      <c r="F75" s="29">
        <f t="shared" si="2"/>
        <v>143388</v>
      </c>
      <c r="G75" s="80">
        <f t="shared" si="4"/>
        <v>939988</v>
      </c>
    </row>
    <row r="76" spans="1:7" s="23" customFormat="1" ht="60" customHeight="1">
      <c r="A76" s="72">
        <v>57</v>
      </c>
      <c r="B76" s="73" t="s">
        <v>285</v>
      </c>
      <c r="C76" s="81" t="s">
        <v>286</v>
      </c>
      <c r="D76" s="81" t="s">
        <v>287</v>
      </c>
      <c r="E76" s="82">
        <f>(330300*3)+214400</f>
        <v>1205300</v>
      </c>
      <c r="F76" s="73">
        <f t="shared" si="2"/>
        <v>216954</v>
      </c>
      <c r="G76" s="76">
        <f t="shared" si="4"/>
        <v>1422254</v>
      </c>
    </row>
    <row r="77" spans="1:7" s="23" customFormat="1" ht="78" customHeight="1" thickBot="1">
      <c r="A77" s="83">
        <v>58</v>
      </c>
      <c r="B77" s="84" t="s">
        <v>288</v>
      </c>
      <c r="C77" s="27" t="s">
        <v>286</v>
      </c>
      <c r="D77" s="27" t="s">
        <v>289</v>
      </c>
      <c r="E77" s="85">
        <f>338100*3+214400</f>
        <v>1228700</v>
      </c>
      <c r="F77" s="29">
        <f t="shared" si="2"/>
        <v>221166</v>
      </c>
      <c r="G77" s="80">
        <f t="shared" si="4"/>
        <v>1449866</v>
      </c>
    </row>
    <row r="78" spans="1:7" s="23" customFormat="1" ht="65.25" customHeight="1">
      <c r="A78" s="72">
        <v>59</v>
      </c>
      <c r="B78" s="73" t="s">
        <v>290</v>
      </c>
      <c r="C78" s="81" t="s">
        <v>291</v>
      </c>
      <c r="D78" s="20" t="s">
        <v>292</v>
      </c>
      <c r="E78" s="75">
        <f>(330300*3)+(27*2650)+214400</f>
        <v>1276850</v>
      </c>
      <c r="F78" s="73">
        <f t="shared" si="2"/>
        <v>229833</v>
      </c>
      <c r="G78" s="76">
        <f t="shared" si="4"/>
        <v>1506683</v>
      </c>
    </row>
    <row r="79" spans="1:7" s="23" customFormat="1" ht="91.5" customHeight="1" thickBot="1">
      <c r="A79" s="83">
        <v>60</v>
      </c>
      <c r="B79" s="84" t="s">
        <v>293</v>
      </c>
      <c r="C79" s="27" t="s">
        <v>291</v>
      </c>
      <c r="D79" s="114" t="s">
        <v>294</v>
      </c>
      <c r="E79" s="79">
        <f>(338100*3)+(27*2650)+214400</f>
        <v>1300250</v>
      </c>
      <c r="F79" s="29">
        <f t="shared" si="2"/>
        <v>234045</v>
      </c>
      <c r="G79" s="80">
        <f t="shared" si="4"/>
        <v>1534295</v>
      </c>
    </row>
    <row r="80" spans="1:7" s="23" customFormat="1" ht="63" customHeight="1">
      <c r="A80" s="72">
        <v>61</v>
      </c>
      <c r="B80" s="73" t="s">
        <v>295</v>
      </c>
      <c r="C80" s="81" t="s">
        <v>291</v>
      </c>
      <c r="D80" s="81" t="s">
        <v>296</v>
      </c>
      <c r="E80" s="82">
        <f>696800+(18*2650)</f>
        <v>744500</v>
      </c>
      <c r="F80" s="73">
        <f t="shared" si="2"/>
        <v>134010</v>
      </c>
      <c r="G80" s="76">
        <f t="shared" si="4"/>
        <v>878510</v>
      </c>
    </row>
    <row r="81" spans="1:7" s="23" customFormat="1" ht="76.5" customHeight="1" thickBot="1">
      <c r="A81" s="83">
        <v>62</v>
      </c>
      <c r="B81" s="84" t="s">
        <v>297</v>
      </c>
      <c r="C81" s="27" t="s">
        <v>291</v>
      </c>
      <c r="D81" s="27" t="s">
        <v>298</v>
      </c>
      <c r="E81" s="79">
        <f>712400+(18*2650)</f>
        <v>760100</v>
      </c>
      <c r="F81" s="41">
        <f t="shared" si="2"/>
        <v>136818</v>
      </c>
      <c r="G81" s="115">
        <f t="shared" si="4"/>
        <v>896918</v>
      </c>
    </row>
    <row r="82" spans="1:7" ht="40.5" customHeight="1">
      <c r="A82" s="217"/>
      <c r="B82" s="217"/>
      <c r="C82" s="217"/>
      <c r="D82" s="217"/>
      <c r="E82" s="217"/>
      <c r="F82" s="217"/>
      <c r="G82" s="6"/>
    </row>
    <row r="83" spans="1:7" ht="40.5" customHeight="1">
      <c r="A83" s="116"/>
      <c r="B83" s="116"/>
      <c r="C83" s="116"/>
      <c r="D83" s="116"/>
      <c r="E83" s="116"/>
      <c r="F83" s="116"/>
      <c r="G83" s="6"/>
    </row>
  </sheetData>
  <sheetProtection/>
  <mergeCells count="35">
    <mergeCell ref="A82:F82"/>
    <mergeCell ref="D37:D38"/>
    <mergeCell ref="D39:D40"/>
    <mergeCell ref="D41:D42"/>
    <mergeCell ref="A43:G43"/>
    <mergeCell ref="D31:D32"/>
    <mergeCell ref="D33:D34"/>
    <mergeCell ref="A45:G45"/>
    <mergeCell ref="A47:G47"/>
    <mergeCell ref="I34:I36"/>
    <mergeCell ref="D35:D36"/>
    <mergeCell ref="D14:D15"/>
    <mergeCell ref="D16:D17"/>
    <mergeCell ref="D18:D19"/>
    <mergeCell ref="D20:D21"/>
    <mergeCell ref="D22:D23"/>
    <mergeCell ref="D24:D25"/>
    <mergeCell ref="A26:G26"/>
    <mergeCell ref="A30:G30"/>
    <mergeCell ref="A8:G8"/>
    <mergeCell ref="D9:J9"/>
    <mergeCell ref="E10:E11"/>
    <mergeCell ref="F10:F11"/>
    <mergeCell ref="G10:G11"/>
    <mergeCell ref="A12:G12"/>
    <mergeCell ref="A10:A11"/>
    <mergeCell ref="B10:B11"/>
    <mergeCell ref="C10:C11"/>
    <mergeCell ref="D10:D11"/>
    <mergeCell ref="A5:G5"/>
    <mergeCell ref="A7:G7"/>
    <mergeCell ref="A1:G1"/>
    <mergeCell ref="A2:G2"/>
    <mergeCell ref="A3:G3"/>
    <mergeCell ref="A4:G4"/>
  </mergeCells>
  <hyperlinks>
    <hyperlink ref="A4" r:id="rId1" display="www.selmas.ru"/>
  </hyperlinks>
  <printOptions/>
  <pageMargins left="0" right="0" top="0" bottom="0" header="0.5118110236220472" footer="0.5118110236220472"/>
  <pageSetup horizontalDpi="600" verticalDpi="600" orientation="portrait" paperSize="9" scale="6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4.7109375" style="124" customWidth="1"/>
    <col min="2" max="2" width="21.57421875" style="124" customWidth="1"/>
    <col min="3" max="3" width="5.7109375" style="124" customWidth="1"/>
    <col min="4" max="4" width="31.57421875" style="124" customWidth="1"/>
    <col min="5" max="5" width="8.7109375" style="124" customWidth="1"/>
    <col min="6" max="6" width="12.57421875" style="124" hidden="1" customWidth="1"/>
    <col min="7" max="7" width="13.00390625" style="124" customWidth="1"/>
    <col min="8" max="8" width="12.57421875" style="124" customWidth="1"/>
    <col min="9" max="9" width="13.8515625" style="124" customWidth="1"/>
    <col min="10" max="16384" width="9.140625" style="124" customWidth="1"/>
  </cols>
  <sheetData>
    <row r="1" spans="1:9" ht="15.75">
      <c r="A1" s="119"/>
      <c r="B1" s="120"/>
      <c r="C1" s="120"/>
      <c r="D1" s="121"/>
      <c r="E1" s="120"/>
      <c r="F1" s="120"/>
      <c r="G1" s="122"/>
      <c r="H1" s="123"/>
      <c r="I1" s="123"/>
    </row>
    <row r="2" spans="1:9" ht="23.25">
      <c r="A2" s="125" t="s">
        <v>0</v>
      </c>
      <c r="B2" s="125"/>
      <c r="C2" s="224" t="s">
        <v>359</v>
      </c>
      <c r="D2" s="224"/>
      <c r="E2" s="224"/>
      <c r="F2" s="224"/>
      <c r="G2" s="224"/>
      <c r="H2" s="224"/>
      <c r="I2" s="224"/>
    </row>
    <row r="3" spans="1:14" ht="18">
      <c r="A3" s="126" t="s">
        <v>363</v>
      </c>
      <c r="B3" s="126"/>
      <c r="C3" s="225" t="s">
        <v>360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8">
      <c r="A4" s="126"/>
      <c r="B4" s="126"/>
      <c r="C4" s="191" t="s">
        <v>361</v>
      </c>
      <c r="D4" s="191"/>
      <c r="E4" s="191"/>
      <c r="F4" s="191"/>
      <c r="G4" s="191"/>
      <c r="H4" s="118"/>
      <c r="I4" s="118"/>
      <c r="J4" s="118"/>
      <c r="K4" s="118"/>
      <c r="L4" s="118"/>
      <c r="M4" s="118"/>
      <c r="N4" s="118"/>
    </row>
    <row r="5" spans="1:9" ht="18">
      <c r="A5" s="126" t="s">
        <v>301</v>
      </c>
      <c r="B5" s="126"/>
      <c r="C5" s="191" t="s">
        <v>302</v>
      </c>
      <c r="D5" s="191"/>
      <c r="E5" s="191"/>
      <c r="F5" s="191"/>
      <c r="G5" s="191"/>
      <c r="H5" s="191"/>
      <c r="I5" s="191"/>
    </row>
    <row r="6" spans="1:9" s="187" customFormat="1" ht="15">
      <c r="A6" s="186"/>
      <c r="B6" s="186"/>
      <c r="C6" s="192" t="s">
        <v>358</v>
      </c>
      <c r="D6" s="192"/>
      <c r="E6" s="192"/>
      <c r="F6" s="192"/>
      <c r="G6" s="192"/>
      <c r="H6" s="192"/>
      <c r="I6" s="192"/>
    </row>
    <row r="7" spans="1:9" ht="15">
      <c r="A7" s="126" t="s">
        <v>1</v>
      </c>
      <c r="B7" s="126"/>
      <c r="C7" s="188" t="s">
        <v>300</v>
      </c>
      <c r="D7" s="188"/>
      <c r="E7" s="188"/>
      <c r="F7" s="188"/>
      <c r="G7" s="188"/>
      <c r="H7" s="188"/>
      <c r="I7" s="188"/>
    </row>
    <row r="8" spans="1:9" ht="15">
      <c r="A8" s="120"/>
      <c r="B8" s="126"/>
      <c r="C8" s="127"/>
      <c r="D8" s="127"/>
      <c r="E8" s="127"/>
      <c r="F8" s="127"/>
      <c r="G8" s="128"/>
      <c r="H8" s="128"/>
      <c r="I8" s="129"/>
    </row>
    <row r="9" spans="1:9" ht="20.25">
      <c r="A9" s="130" t="s">
        <v>2</v>
      </c>
      <c r="B9" s="130"/>
      <c r="C9" s="130"/>
      <c r="D9" s="131"/>
      <c r="E9" s="130"/>
      <c r="F9" s="130"/>
      <c r="G9" s="122"/>
      <c r="H9" s="123"/>
      <c r="I9" s="123"/>
    </row>
    <row r="10" spans="1:9" ht="15.75">
      <c r="A10" s="132" t="s">
        <v>362</v>
      </c>
      <c r="B10" s="132"/>
      <c r="C10" s="132"/>
      <c r="D10" s="133"/>
      <c r="E10" s="134"/>
      <c r="F10" s="132"/>
      <c r="G10" s="122"/>
      <c r="H10" s="123"/>
      <c r="I10" s="123"/>
    </row>
    <row r="11" spans="1:9" ht="16.5" thickBot="1">
      <c r="A11" s="135"/>
      <c r="B11" s="136"/>
      <c r="C11" s="136"/>
      <c r="D11" s="137"/>
      <c r="E11" s="136"/>
      <c r="F11" s="136"/>
      <c r="G11" s="138"/>
      <c r="H11" s="139"/>
      <c r="I11" s="139"/>
    </row>
    <row r="12" spans="1:9" ht="77.25" thickBot="1">
      <c r="A12" s="140" t="s">
        <v>3</v>
      </c>
      <c r="B12" s="141" t="s">
        <v>4</v>
      </c>
      <c r="C12" s="142" t="s">
        <v>5</v>
      </c>
      <c r="D12" s="143" t="s">
        <v>6</v>
      </c>
      <c r="E12" s="144" t="s">
        <v>7</v>
      </c>
      <c r="F12" s="145" t="s">
        <v>8</v>
      </c>
      <c r="G12" s="141" t="s">
        <v>9</v>
      </c>
      <c r="H12" s="146" t="s">
        <v>10</v>
      </c>
      <c r="I12" s="147" t="s">
        <v>11</v>
      </c>
    </row>
    <row r="13" spans="1:9" ht="16.5" thickBot="1">
      <c r="A13" s="148"/>
      <c r="B13" s="149"/>
      <c r="C13" s="149"/>
      <c r="D13" s="150"/>
      <c r="E13" s="151"/>
      <c r="F13" s="152"/>
      <c r="G13" s="153"/>
      <c r="H13" s="154"/>
      <c r="I13" s="155"/>
    </row>
    <row r="14" spans="1:9" ht="15.75" customHeight="1">
      <c r="A14" s="156" t="s">
        <v>12</v>
      </c>
      <c r="B14" s="1" t="s">
        <v>350</v>
      </c>
      <c r="C14" s="157">
        <v>1</v>
      </c>
      <c r="D14" s="158" t="s">
        <v>13</v>
      </c>
      <c r="E14" s="159" t="s">
        <v>14</v>
      </c>
      <c r="F14" s="160">
        <v>4070</v>
      </c>
      <c r="G14" s="161">
        <v>5668</v>
      </c>
      <c r="H14" s="162">
        <f aca="true" t="shared" si="0" ref="H14:H77">G14*0.18</f>
        <v>1020.24</v>
      </c>
      <c r="I14" s="161">
        <v>6688</v>
      </c>
    </row>
    <row r="15" spans="1:9" ht="15.75" customHeight="1">
      <c r="A15" s="156" t="s">
        <v>15</v>
      </c>
      <c r="B15" s="2" t="s">
        <v>351</v>
      </c>
      <c r="C15" s="163">
        <v>1</v>
      </c>
      <c r="D15" s="164" t="s">
        <v>16</v>
      </c>
      <c r="E15" s="165" t="s">
        <v>14</v>
      </c>
      <c r="F15" s="166">
        <v>48043</v>
      </c>
      <c r="G15" s="167">
        <v>50445</v>
      </c>
      <c r="H15" s="168">
        <f t="shared" si="0"/>
        <v>9080.1</v>
      </c>
      <c r="I15" s="167">
        <v>64435</v>
      </c>
    </row>
    <row r="16" spans="1:9" ht="15.75" customHeight="1">
      <c r="A16" s="156" t="s">
        <v>17</v>
      </c>
      <c r="B16" s="2" t="s">
        <v>352</v>
      </c>
      <c r="C16" s="163">
        <v>5</v>
      </c>
      <c r="D16" s="164" t="s">
        <v>18</v>
      </c>
      <c r="E16" s="165" t="s">
        <v>14</v>
      </c>
      <c r="F16" s="166">
        <v>850</v>
      </c>
      <c r="G16" s="167">
        <v>1244</v>
      </c>
      <c r="H16" s="168">
        <f t="shared" si="0"/>
        <v>223.92</v>
      </c>
      <c r="I16" s="167">
        <v>1542</v>
      </c>
    </row>
    <row r="17" spans="1:9" ht="15" customHeight="1">
      <c r="A17" s="156" t="s">
        <v>19</v>
      </c>
      <c r="B17" s="2" t="s">
        <v>353</v>
      </c>
      <c r="C17" s="163">
        <v>2</v>
      </c>
      <c r="D17" s="164" t="s">
        <v>20</v>
      </c>
      <c r="E17" s="165" t="s">
        <v>14</v>
      </c>
      <c r="F17" s="166">
        <v>1200</v>
      </c>
      <c r="G17" s="167">
        <v>1870</v>
      </c>
      <c r="H17" s="168">
        <f t="shared" si="0"/>
        <v>336.59999999999997</v>
      </c>
      <c r="I17" s="167">
        <v>2260</v>
      </c>
    </row>
    <row r="18" spans="1:9" ht="15.75">
      <c r="A18" s="156" t="s">
        <v>21</v>
      </c>
      <c r="B18" s="2" t="s">
        <v>354</v>
      </c>
      <c r="C18" s="163">
        <v>1</v>
      </c>
      <c r="D18" s="164" t="s">
        <v>22</v>
      </c>
      <c r="E18" s="165" t="s">
        <v>14</v>
      </c>
      <c r="F18" s="166">
        <v>1522.5</v>
      </c>
      <c r="G18" s="167">
        <v>1600</v>
      </c>
      <c r="H18" s="168">
        <f t="shared" si="0"/>
        <v>288</v>
      </c>
      <c r="I18" s="167">
        <v>2013.8</v>
      </c>
    </row>
    <row r="19" spans="1:9" ht="15.75" customHeight="1">
      <c r="A19" s="156" t="s">
        <v>23</v>
      </c>
      <c r="B19" s="2" t="s">
        <v>355</v>
      </c>
      <c r="C19" s="163">
        <v>1</v>
      </c>
      <c r="D19" s="164" t="s">
        <v>24</v>
      </c>
      <c r="E19" s="165" t="s">
        <v>14</v>
      </c>
      <c r="F19" s="166">
        <v>650</v>
      </c>
      <c r="G19" s="167">
        <v>682</v>
      </c>
      <c r="H19" s="168">
        <f t="shared" si="0"/>
        <v>122.75999999999999</v>
      </c>
      <c r="I19" s="167">
        <v>1230.69</v>
      </c>
    </row>
    <row r="20" spans="1:9" ht="15.75" customHeight="1">
      <c r="A20" s="156" t="s">
        <v>25</v>
      </c>
      <c r="B20" s="2" t="s">
        <v>349</v>
      </c>
      <c r="C20" s="163">
        <v>1</v>
      </c>
      <c r="D20" s="164" t="s">
        <v>26</v>
      </c>
      <c r="E20" s="165" t="s">
        <v>14</v>
      </c>
      <c r="F20" s="166">
        <v>472.5</v>
      </c>
      <c r="G20" s="167">
        <v>1003.8</v>
      </c>
      <c r="H20" s="168">
        <f t="shared" si="0"/>
        <v>180.684</v>
      </c>
      <c r="I20" s="167">
        <v>1184.48</v>
      </c>
    </row>
    <row r="21" spans="1:9" ht="15.75" customHeight="1">
      <c r="A21" s="156" t="s">
        <v>27</v>
      </c>
      <c r="B21" s="2" t="s">
        <v>348</v>
      </c>
      <c r="C21" s="163">
        <v>1</v>
      </c>
      <c r="D21" s="164" t="s">
        <v>28</v>
      </c>
      <c r="E21" s="165" t="s">
        <v>14</v>
      </c>
      <c r="F21" s="166">
        <v>840</v>
      </c>
      <c r="G21" s="167">
        <v>1372.3</v>
      </c>
      <c r="H21" s="168">
        <f t="shared" si="0"/>
        <v>247.01399999999998</v>
      </c>
      <c r="I21" s="167">
        <v>1619.37</v>
      </c>
    </row>
    <row r="22" spans="1:9" ht="15.75" customHeight="1">
      <c r="A22" s="156" t="s">
        <v>29</v>
      </c>
      <c r="B22" s="3" t="s">
        <v>347</v>
      </c>
      <c r="C22" s="163">
        <v>1</v>
      </c>
      <c r="D22" s="164" t="s">
        <v>30</v>
      </c>
      <c r="E22" s="165" t="s">
        <v>14</v>
      </c>
      <c r="F22" s="166">
        <v>1210</v>
      </c>
      <c r="G22" s="167">
        <v>1464</v>
      </c>
      <c r="H22" s="168">
        <f t="shared" si="0"/>
        <v>263.52</v>
      </c>
      <c r="I22" s="167">
        <v>1890</v>
      </c>
    </row>
    <row r="23" spans="1:9" ht="15.75" customHeight="1">
      <c r="A23" s="156" t="s">
        <v>31</v>
      </c>
      <c r="B23" s="2" t="s">
        <v>346</v>
      </c>
      <c r="C23" s="163">
        <v>1</v>
      </c>
      <c r="D23" s="164" t="s">
        <v>32</v>
      </c>
      <c r="E23" s="165" t="s">
        <v>14</v>
      </c>
      <c r="F23" s="166">
        <v>880</v>
      </c>
      <c r="G23" s="167">
        <v>1307.6</v>
      </c>
      <c r="H23" s="168">
        <f t="shared" si="0"/>
        <v>235.36799999999997</v>
      </c>
      <c r="I23" s="167">
        <v>1543</v>
      </c>
    </row>
    <row r="24" spans="1:9" ht="15.75" customHeight="1">
      <c r="A24" s="156" t="s">
        <v>33</v>
      </c>
      <c r="B24" s="2" t="s">
        <v>345</v>
      </c>
      <c r="C24" s="163">
        <v>1</v>
      </c>
      <c r="D24" s="164" t="s">
        <v>34</v>
      </c>
      <c r="E24" s="165" t="s">
        <v>14</v>
      </c>
      <c r="F24" s="166">
        <v>880</v>
      </c>
      <c r="G24" s="167">
        <v>1307.6</v>
      </c>
      <c r="H24" s="168">
        <f t="shared" si="0"/>
        <v>235.36799999999997</v>
      </c>
      <c r="I24" s="167">
        <v>1543</v>
      </c>
    </row>
    <row r="25" spans="1:9" ht="15.75" customHeight="1">
      <c r="A25" s="156" t="s">
        <v>35</v>
      </c>
      <c r="B25" s="2" t="s">
        <v>343</v>
      </c>
      <c r="C25" s="163">
        <v>2</v>
      </c>
      <c r="D25" s="164" t="s">
        <v>303</v>
      </c>
      <c r="E25" s="165" t="s">
        <v>14</v>
      </c>
      <c r="F25" s="166">
        <v>400</v>
      </c>
      <c r="G25" s="167">
        <v>1013</v>
      </c>
      <c r="H25" s="168">
        <f t="shared" si="0"/>
        <v>182.34</v>
      </c>
      <c r="I25" s="167">
        <v>1293</v>
      </c>
    </row>
    <row r="26" spans="1:9" ht="15.75" customHeight="1">
      <c r="A26" s="156" t="s">
        <v>36</v>
      </c>
      <c r="B26" s="4" t="s">
        <v>37</v>
      </c>
      <c r="C26" s="163"/>
      <c r="D26" s="164" t="s">
        <v>38</v>
      </c>
      <c r="E26" s="165" t="s">
        <v>14</v>
      </c>
      <c r="F26" s="166"/>
      <c r="G26" s="167">
        <v>529</v>
      </c>
      <c r="H26" s="168">
        <f t="shared" si="0"/>
        <v>95.22</v>
      </c>
      <c r="I26" s="167">
        <v>686.65</v>
      </c>
    </row>
    <row r="27" spans="1:9" ht="15.75" customHeight="1">
      <c r="A27" s="156" t="s">
        <v>39</v>
      </c>
      <c r="B27" s="4" t="s">
        <v>40</v>
      </c>
      <c r="C27" s="163"/>
      <c r="D27" s="164" t="s">
        <v>41</v>
      </c>
      <c r="E27" s="165" t="s">
        <v>14</v>
      </c>
      <c r="F27" s="166"/>
      <c r="G27" s="167">
        <v>529</v>
      </c>
      <c r="H27" s="168">
        <f t="shared" si="0"/>
        <v>95.22</v>
      </c>
      <c r="I27" s="167">
        <v>686.65</v>
      </c>
    </row>
    <row r="28" spans="1:9" ht="15.75">
      <c r="A28" s="156" t="s">
        <v>42</v>
      </c>
      <c r="B28" s="3" t="s">
        <v>344</v>
      </c>
      <c r="C28" s="169">
        <v>1</v>
      </c>
      <c r="D28" s="170" t="s">
        <v>43</v>
      </c>
      <c r="E28" s="171" t="s">
        <v>14</v>
      </c>
      <c r="F28" s="172">
        <v>649</v>
      </c>
      <c r="G28" s="167">
        <v>681</v>
      </c>
      <c r="H28" s="168">
        <f t="shared" si="0"/>
        <v>122.58</v>
      </c>
      <c r="I28" s="167">
        <v>867.85</v>
      </c>
    </row>
    <row r="29" spans="1:9" ht="15.75">
      <c r="A29" s="156" t="s">
        <v>44</v>
      </c>
      <c r="B29" s="3" t="s">
        <v>45</v>
      </c>
      <c r="C29" s="169">
        <v>2</v>
      </c>
      <c r="D29" s="170" t="s">
        <v>46</v>
      </c>
      <c r="E29" s="171" t="s">
        <v>14</v>
      </c>
      <c r="F29" s="172">
        <v>1057</v>
      </c>
      <c r="G29" s="167">
        <v>1110</v>
      </c>
      <c r="H29" s="168">
        <f t="shared" si="0"/>
        <v>199.79999999999998</v>
      </c>
      <c r="I29" s="167">
        <v>1414.5</v>
      </c>
    </row>
    <row r="30" spans="1:9" ht="15.75" customHeight="1">
      <c r="A30" s="156" t="s">
        <v>47</v>
      </c>
      <c r="B30" s="2" t="s">
        <v>342</v>
      </c>
      <c r="C30" s="163">
        <v>5</v>
      </c>
      <c r="D30" s="164" t="s">
        <v>48</v>
      </c>
      <c r="E30" s="165" t="s">
        <v>14</v>
      </c>
      <c r="F30" s="166">
        <v>495</v>
      </c>
      <c r="G30" s="167">
        <v>1083.6</v>
      </c>
      <c r="H30" s="168">
        <f t="shared" si="0"/>
        <v>195.04799999999997</v>
      </c>
      <c r="I30" s="167">
        <v>1278.65</v>
      </c>
    </row>
    <row r="31" spans="1:9" ht="15.75" customHeight="1">
      <c r="A31" s="156" t="s">
        <v>49</v>
      </c>
      <c r="B31" s="4" t="s">
        <v>50</v>
      </c>
      <c r="C31" s="163"/>
      <c r="D31" s="164" t="s">
        <v>51</v>
      </c>
      <c r="E31" s="165" t="s">
        <v>14</v>
      </c>
      <c r="F31" s="166"/>
      <c r="G31" s="167">
        <v>400</v>
      </c>
      <c r="H31" s="168">
        <f t="shared" si="0"/>
        <v>72</v>
      </c>
      <c r="I31" s="167">
        <v>509.76</v>
      </c>
    </row>
    <row r="32" spans="1:9" ht="15.75" customHeight="1">
      <c r="A32" s="156" t="s">
        <v>52</v>
      </c>
      <c r="B32" s="2" t="s">
        <v>341</v>
      </c>
      <c r="C32" s="163">
        <v>1</v>
      </c>
      <c r="D32" s="164" t="s">
        <v>53</v>
      </c>
      <c r="E32" s="165" t="s">
        <v>14</v>
      </c>
      <c r="F32" s="166">
        <v>495</v>
      </c>
      <c r="G32" s="167">
        <v>788</v>
      </c>
      <c r="H32" s="168">
        <f t="shared" si="0"/>
        <v>141.84</v>
      </c>
      <c r="I32" s="167">
        <v>972.8</v>
      </c>
    </row>
    <row r="33" spans="1:9" ht="15.75" customHeight="1">
      <c r="A33" s="156" t="s">
        <v>54</v>
      </c>
      <c r="B33" s="3" t="s">
        <v>340</v>
      </c>
      <c r="C33" s="169">
        <v>1</v>
      </c>
      <c r="D33" s="170" t="s">
        <v>55</v>
      </c>
      <c r="E33" s="171" t="s">
        <v>14</v>
      </c>
      <c r="F33" s="172">
        <v>660</v>
      </c>
      <c r="G33" s="167">
        <v>1107</v>
      </c>
      <c r="H33" s="168">
        <f t="shared" si="0"/>
        <v>199.26</v>
      </c>
      <c r="I33" s="167">
        <v>1470.5</v>
      </c>
    </row>
    <row r="34" spans="1:9" ht="15.75" customHeight="1">
      <c r="A34" s="156" t="s">
        <v>56</v>
      </c>
      <c r="B34" s="2" t="s">
        <v>339</v>
      </c>
      <c r="C34" s="163">
        <v>1</v>
      </c>
      <c r="D34" s="164" t="s">
        <v>57</v>
      </c>
      <c r="E34" s="165" t="s">
        <v>14</v>
      </c>
      <c r="F34" s="166">
        <v>4095</v>
      </c>
      <c r="G34" s="167">
        <v>4815</v>
      </c>
      <c r="H34" s="168">
        <f t="shared" si="0"/>
        <v>866.6999999999999</v>
      </c>
      <c r="I34" s="167">
        <v>7179.5</v>
      </c>
    </row>
    <row r="35" spans="1:9" ht="15.75" customHeight="1">
      <c r="A35" s="156" t="s">
        <v>58</v>
      </c>
      <c r="B35" s="2" t="s">
        <v>338</v>
      </c>
      <c r="C35" s="163">
        <v>5</v>
      </c>
      <c r="D35" s="164" t="s">
        <v>18</v>
      </c>
      <c r="E35" s="165" t="s">
        <v>14</v>
      </c>
      <c r="F35" s="166">
        <v>900</v>
      </c>
      <c r="G35" s="167">
        <v>1232</v>
      </c>
      <c r="H35" s="168">
        <f t="shared" si="0"/>
        <v>221.76</v>
      </c>
      <c r="I35" s="167">
        <v>1542</v>
      </c>
    </row>
    <row r="36" spans="1:9" ht="15.75" customHeight="1">
      <c r="A36" s="156" t="s">
        <v>59</v>
      </c>
      <c r="B36" s="2" t="s">
        <v>337</v>
      </c>
      <c r="C36" s="163">
        <v>1</v>
      </c>
      <c r="D36" s="164" t="s">
        <v>304</v>
      </c>
      <c r="E36" s="165" t="s">
        <v>14</v>
      </c>
      <c r="F36" s="166">
        <v>495</v>
      </c>
      <c r="G36" s="167">
        <v>752.13</v>
      </c>
      <c r="H36" s="168">
        <f t="shared" si="0"/>
        <v>135.3834</v>
      </c>
      <c r="I36" s="167">
        <v>887.52</v>
      </c>
    </row>
    <row r="37" spans="1:9" ht="15.75" customHeight="1">
      <c r="A37" s="156" t="s">
        <v>60</v>
      </c>
      <c r="B37" s="2" t="s">
        <v>336</v>
      </c>
      <c r="C37" s="163">
        <v>65</v>
      </c>
      <c r="D37" s="164" t="s">
        <v>61</v>
      </c>
      <c r="E37" s="165" t="s">
        <v>14</v>
      </c>
      <c r="F37" s="166">
        <v>5</v>
      </c>
      <c r="G37" s="167">
        <v>18</v>
      </c>
      <c r="H37" s="168">
        <f t="shared" si="0"/>
        <v>3.2399999999999998</v>
      </c>
      <c r="I37" s="167">
        <v>23</v>
      </c>
    </row>
    <row r="38" spans="1:9" ht="15.75">
      <c r="A38" s="156" t="s">
        <v>62</v>
      </c>
      <c r="B38" s="2" t="s">
        <v>335</v>
      </c>
      <c r="C38" s="163">
        <v>25</v>
      </c>
      <c r="D38" s="164" t="s">
        <v>63</v>
      </c>
      <c r="E38" s="165" t="s">
        <v>14</v>
      </c>
      <c r="F38" s="166">
        <v>65</v>
      </c>
      <c r="G38" s="167">
        <v>117</v>
      </c>
      <c r="H38" s="168">
        <f t="shared" si="0"/>
        <v>21.06</v>
      </c>
      <c r="I38" s="167">
        <v>139</v>
      </c>
    </row>
    <row r="39" spans="1:9" ht="15.75" customHeight="1">
      <c r="A39" s="156" t="s">
        <v>64</v>
      </c>
      <c r="B39" s="3" t="s">
        <v>65</v>
      </c>
      <c r="C39" s="163" t="s">
        <v>66</v>
      </c>
      <c r="D39" s="170" t="s">
        <v>67</v>
      </c>
      <c r="E39" s="165" t="s">
        <v>14</v>
      </c>
      <c r="F39" s="166">
        <v>162</v>
      </c>
      <c r="G39" s="167">
        <v>170</v>
      </c>
      <c r="H39" s="168">
        <f t="shared" si="0"/>
        <v>30.599999999999998</v>
      </c>
      <c r="I39" s="167">
        <v>225.5</v>
      </c>
    </row>
    <row r="40" spans="1:9" ht="15.75" customHeight="1">
      <c r="A40" s="156" t="s">
        <v>68</v>
      </c>
      <c r="B40" s="4" t="s">
        <v>69</v>
      </c>
      <c r="C40" s="163"/>
      <c r="D40" s="170" t="s">
        <v>70</v>
      </c>
      <c r="E40" s="165" t="s">
        <v>14</v>
      </c>
      <c r="F40" s="166"/>
      <c r="G40" s="167">
        <v>696</v>
      </c>
      <c r="H40" s="168">
        <f t="shared" si="0"/>
        <v>125.28</v>
      </c>
      <c r="I40" s="167">
        <v>903.4</v>
      </c>
    </row>
    <row r="41" spans="1:9" ht="15.75" customHeight="1">
      <c r="A41" s="156" t="s">
        <v>71</v>
      </c>
      <c r="B41" s="2" t="s">
        <v>334</v>
      </c>
      <c r="C41" s="163">
        <v>65</v>
      </c>
      <c r="D41" s="164" t="s">
        <v>72</v>
      </c>
      <c r="E41" s="165" t="s">
        <v>14</v>
      </c>
      <c r="F41" s="166">
        <v>65</v>
      </c>
      <c r="G41" s="167">
        <v>78</v>
      </c>
      <c r="H41" s="168">
        <f t="shared" si="0"/>
        <v>14.04</v>
      </c>
      <c r="I41" s="167">
        <v>80</v>
      </c>
    </row>
    <row r="42" spans="1:9" ht="15.75" customHeight="1">
      <c r="A42" s="156" t="s">
        <v>73</v>
      </c>
      <c r="B42" s="2" t="s">
        <v>333</v>
      </c>
      <c r="C42" s="163">
        <v>1</v>
      </c>
      <c r="D42" s="164" t="s">
        <v>74</v>
      </c>
      <c r="E42" s="165" t="s">
        <v>14</v>
      </c>
      <c r="F42" s="166">
        <v>847</v>
      </c>
      <c r="G42" s="167">
        <v>1022</v>
      </c>
      <c r="H42" s="168">
        <f t="shared" si="0"/>
        <v>183.95999999999998</v>
      </c>
      <c r="I42" s="167">
        <v>1495.5</v>
      </c>
    </row>
    <row r="43" spans="1:9" ht="15.75" customHeight="1">
      <c r="A43" s="156" t="s">
        <v>75</v>
      </c>
      <c r="B43" s="2" t="s">
        <v>332</v>
      </c>
      <c r="C43" s="163">
        <v>1</v>
      </c>
      <c r="D43" s="164" t="s">
        <v>74</v>
      </c>
      <c r="E43" s="165" t="s">
        <v>14</v>
      </c>
      <c r="F43" s="166">
        <v>847</v>
      </c>
      <c r="G43" s="167">
        <v>1106</v>
      </c>
      <c r="H43" s="168">
        <f t="shared" si="0"/>
        <v>199.07999999999998</v>
      </c>
      <c r="I43" s="167">
        <v>1495.5</v>
      </c>
    </row>
    <row r="44" spans="1:9" ht="15.75">
      <c r="A44" s="156" t="s">
        <v>76</v>
      </c>
      <c r="B44" s="2" t="s">
        <v>77</v>
      </c>
      <c r="C44" s="163">
        <v>8</v>
      </c>
      <c r="D44" s="164" t="s">
        <v>78</v>
      </c>
      <c r="E44" s="165" t="s">
        <v>14</v>
      </c>
      <c r="F44" s="166">
        <v>400</v>
      </c>
      <c r="G44" s="167">
        <v>420</v>
      </c>
      <c r="H44" s="168">
        <f t="shared" si="0"/>
        <v>75.6</v>
      </c>
      <c r="I44" s="167">
        <v>550</v>
      </c>
    </row>
    <row r="45" spans="1:9" ht="15.75">
      <c r="A45" s="156" t="s">
        <v>79</v>
      </c>
      <c r="B45" s="2" t="s">
        <v>80</v>
      </c>
      <c r="C45" s="163">
        <v>8</v>
      </c>
      <c r="D45" s="164" t="s">
        <v>78</v>
      </c>
      <c r="E45" s="165" t="s">
        <v>14</v>
      </c>
      <c r="F45" s="166">
        <v>375</v>
      </c>
      <c r="G45" s="167">
        <v>394</v>
      </c>
      <c r="H45" s="168">
        <f t="shared" si="0"/>
        <v>70.92</v>
      </c>
      <c r="I45" s="167">
        <v>470</v>
      </c>
    </row>
    <row r="46" spans="1:9" ht="15.75">
      <c r="A46" s="156" t="s">
        <v>81</v>
      </c>
      <c r="B46" s="2" t="s">
        <v>82</v>
      </c>
      <c r="C46" s="163">
        <v>8</v>
      </c>
      <c r="D46" s="164" t="s">
        <v>78</v>
      </c>
      <c r="E46" s="165" t="s">
        <v>14</v>
      </c>
      <c r="F46" s="166">
        <v>355</v>
      </c>
      <c r="G46" s="167">
        <v>373</v>
      </c>
      <c r="H46" s="168">
        <f t="shared" si="0"/>
        <v>67.14</v>
      </c>
      <c r="I46" s="167">
        <v>450</v>
      </c>
    </row>
    <row r="47" spans="1:9" ht="15.75" customHeight="1">
      <c r="A47" s="156" t="s">
        <v>83</v>
      </c>
      <c r="B47" s="2" t="s">
        <v>84</v>
      </c>
      <c r="C47" s="163">
        <v>1</v>
      </c>
      <c r="D47" s="164" t="s">
        <v>85</v>
      </c>
      <c r="E47" s="165" t="s">
        <v>14</v>
      </c>
      <c r="F47" s="166">
        <v>123585</v>
      </c>
      <c r="G47" s="167">
        <v>129764</v>
      </c>
      <c r="H47" s="168">
        <f t="shared" si="0"/>
        <v>23357.52</v>
      </c>
      <c r="I47" s="167">
        <v>158600</v>
      </c>
    </row>
    <row r="48" spans="1:9" ht="29.25" customHeight="1">
      <c r="A48" s="156" t="s">
        <v>86</v>
      </c>
      <c r="B48" s="2" t="s">
        <v>307</v>
      </c>
      <c r="C48" s="163">
        <v>4</v>
      </c>
      <c r="D48" s="164" t="s">
        <v>87</v>
      </c>
      <c r="E48" s="165" t="s">
        <v>14</v>
      </c>
      <c r="F48" s="166">
        <v>10120</v>
      </c>
      <c r="G48" s="167">
        <v>11157</v>
      </c>
      <c r="H48" s="168">
        <f t="shared" si="0"/>
        <v>2008.26</v>
      </c>
      <c r="I48" s="167">
        <v>13750</v>
      </c>
    </row>
    <row r="49" spans="1:9" ht="29.25" customHeight="1">
      <c r="A49" s="156" t="s">
        <v>88</v>
      </c>
      <c r="B49" s="2" t="s">
        <v>308</v>
      </c>
      <c r="C49" s="163">
        <v>4</v>
      </c>
      <c r="D49" s="164" t="s">
        <v>89</v>
      </c>
      <c r="E49" s="165" t="s">
        <v>14</v>
      </c>
      <c r="F49" s="166">
        <v>9636</v>
      </c>
      <c r="G49" s="167">
        <v>10624</v>
      </c>
      <c r="H49" s="168">
        <f t="shared" si="0"/>
        <v>1912.32</v>
      </c>
      <c r="I49" s="167">
        <v>13160</v>
      </c>
    </row>
    <row r="50" spans="1:9" ht="15.75" customHeight="1">
      <c r="A50" s="156" t="s">
        <v>90</v>
      </c>
      <c r="B50" s="2" t="s">
        <v>309</v>
      </c>
      <c r="C50" s="163">
        <v>1</v>
      </c>
      <c r="D50" s="164" t="s">
        <v>91</v>
      </c>
      <c r="E50" s="165" t="s">
        <v>14</v>
      </c>
      <c r="F50" s="166">
        <v>6490</v>
      </c>
      <c r="G50" s="167">
        <v>8533</v>
      </c>
      <c r="H50" s="168">
        <f t="shared" si="0"/>
        <v>1535.94</v>
      </c>
      <c r="I50" s="167">
        <v>10615.4</v>
      </c>
    </row>
    <row r="51" spans="1:9" ht="15.75" customHeight="1">
      <c r="A51" s="156" t="s">
        <v>92</v>
      </c>
      <c r="B51" s="2" t="s">
        <v>330</v>
      </c>
      <c r="C51" s="163">
        <v>1</v>
      </c>
      <c r="D51" s="164" t="s">
        <v>93</v>
      </c>
      <c r="E51" s="165" t="s">
        <v>14</v>
      </c>
      <c r="F51" s="166">
        <v>6473.5</v>
      </c>
      <c r="G51" s="167">
        <v>8900</v>
      </c>
      <c r="H51" s="168">
        <f t="shared" si="0"/>
        <v>1602</v>
      </c>
      <c r="I51" s="167">
        <v>10638.5</v>
      </c>
    </row>
    <row r="52" spans="1:9" ht="15.75" customHeight="1">
      <c r="A52" s="156" t="s">
        <v>94</v>
      </c>
      <c r="B52" s="3" t="s">
        <v>331</v>
      </c>
      <c r="C52" s="169">
        <v>1</v>
      </c>
      <c r="D52" s="170" t="s">
        <v>95</v>
      </c>
      <c r="E52" s="171" t="s">
        <v>14</v>
      </c>
      <c r="F52" s="172">
        <v>20130</v>
      </c>
      <c r="G52" s="173">
        <v>21136</v>
      </c>
      <c r="H52" s="168">
        <f t="shared" si="0"/>
        <v>3804.48</v>
      </c>
      <c r="I52" s="167">
        <v>26287</v>
      </c>
    </row>
    <row r="53" spans="1:9" ht="15.75" customHeight="1">
      <c r="A53" s="156" t="s">
        <v>96</v>
      </c>
      <c r="B53" s="3" t="s">
        <v>329</v>
      </c>
      <c r="C53" s="163">
        <v>4</v>
      </c>
      <c r="D53" s="164" t="s">
        <v>97</v>
      </c>
      <c r="E53" s="165" t="s">
        <v>14</v>
      </c>
      <c r="F53" s="166">
        <v>3325</v>
      </c>
      <c r="G53" s="167">
        <v>3666</v>
      </c>
      <c r="H53" s="168">
        <f t="shared" si="0"/>
        <v>659.88</v>
      </c>
      <c r="I53" s="167">
        <v>4620</v>
      </c>
    </row>
    <row r="54" spans="1:9" ht="15.75" customHeight="1">
      <c r="A54" s="156" t="s">
        <v>98</v>
      </c>
      <c r="B54" s="3" t="s">
        <v>327</v>
      </c>
      <c r="C54" s="163">
        <v>4</v>
      </c>
      <c r="D54" s="164" t="s">
        <v>99</v>
      </c>
      <c r="E54" s="165" t="s">
        <v>14</v>
      </c>
      <c r="F54" s="166">
        <v>3325</v>
      </c>
      <c r="G54" s="167">
        <v>3666</v>
      </c>
      <c r="H54" s="168">
        <f t="shared" si="0"/>
        <v>659.88</v>
      </c>
      <c r="I54" s="167">
        <v>4620</v>
      </c>
    </row>
    <row r="55" spans="1:9" ht="15.75" customHeight="1">
      <c r="A55" s="156" t="s">
        <v>100</v>
      </c>
      <c r="B55" s="3" t="s">
        <v>326</v>
      </c>
      <c r="C55" s="169">
        <v>1</v>
      </c>
      <c r="D55" s="170" t="s">
        <v>101</v>
      </c>
      <c r="E55" s="171" t="s">
        <v>14</v>
      </c>
      <c r="F55" s="172">
        <v>6050</v>
      </c>
      <c r="G55" s="167">
        <v>6670</v>
      </c>
      <c r="H55" s="168">
        <f t="shared" si="0"/>
        <v>1200.6</v>
      </c>
      <c r="I55" s="167">
        <f>G55+H55</f>
        <v>7870.6</v>
      </c>
    </row>
    <row r="56" spans="1:9" ht="15.75" customHeight="1">
      <c r="A56" s="156" t="s">
        <v>102</v>
      </c>
      <c r="B56" s="2" t="s">
        <v>328</v>
      </c>
      <c r="C56" s="163">
        <v>8</v>
      </c>
      <c r="D56" s="164" t="s">
        <v>103</v>
      </c>
      <c r="E56" s="165" t="s">
        <v>14</v>
      </c>
      <c r="F56" s="166">
        <v>451.5</v>
      </c>
      <c r="G56" s="167">
        <v>498</v>
      </c>
      <c r="H56" s="168">
        <f t="shared" si="0"/>
        <v>89.64</v>
      </c>
      <c r="I56" s="167">
        <v>783</v>
      </c>
    </row>
    <row r="57" spans="1:9" ht="15.75" customHeight="1">
      <c r="A57" s="156" t="s">
        <v>104</v>
      </c>
      <c r="B57" s="3" t="s">
        <v>325</v>
      </c>
      <c r="C57" s="169">
        <v>1</v>
      </c>
      <c r="D57" s="170" t="s">
        <v>105</v>
      </c>
      <c r="E57" s="171" t="s">
        <v>14</v>
      </c>
      <c r="F57" s="172">
        <v>14875</v>
      </c>
      <c r="G57" s="167">
        <v>17181</v>
      </c>
      <c r="H57" s="168">
        <f t="shared" si="0"/>
        <v>3092.58</v>
      </c>
      <c r="I57" s="167">
        <v>22301</v>
      </c>
    </row>
    <row r="58" spans="1:9" ht="15.75" customHeight="1">
      <c r="A58" s="156" t="s">
        <v>106</v>
      </c>
      <c r="B58" s="3" t="s">
        <v>324</v>
      </c>
      <c r="C58" s="169">
        <v>4</v>
      </c>
      <c r="D58" s="170" t="s">
        <v>107</v>
      </c>
      <c r="E58" s="171" t="s">
        <v>14</v>
      </c>
      <c r="F58" s="172">
        <v>1980</v>
      </c>
      <c r="G58" s="167">
        <v>2079</v>
      </c>
      <c r="H58" s="168">
        <f t="shared" si="0"/>
        <v>374.21999999999997</v>
      </c>
      <c r="I58" s="167">
        <v>3272</v>
      </c>
    </row>
    <row r="59" spans="1:9" ht="15.75" customHeight="1">
      <c r="A59" s="156" t="s">
        <v>108</v>
      </c>
      <c r="B59" s="3" t="s">
        <v>323</v>
      </c>
      <c r="C59" s="169">
        <v>4</v>
      </c>
      <c r="D59" s="170" t="s">
        <v>109</v>
      </c>
      <c r="E59" s="171" t="s">
        <v>14</v>
      </c>
      <c r="F59" s="172">
        <v>2090</v>
      </c>
      <c r="G59" s="167">
        <v>2195</v>
      </c>
      <c r="H59" s="168">
        <f t="shared" si="0"/>
        <v>395.09999999999997</v>
      </c>
      <c r="I59" s="167">
        <v>3130.1</v>
      </c>
    </row>
    <row r="60" spans="1:9" ht="15.75" customHeight="1">
      <c r="A60" s="156" t="s">
        <v>110</v>
      </c>
      <c r="B60" s="2" t="s">
        <v>111</v>
      </c>
      <c r="C60" s="163">
        <v>8</v>
      </c>
      <c r="D60" s="164" t="s">
        <v>112</v>
      </c>
      <c r="E60" s="165" t="s">
        <v>14</v>
      </c>
      <c r="F60" s="174">
        <v>764.5</v>
      </c>
      <c r="G60" s="167">
        <v>843</v>
      </c>
      <c r="H60" s="168">
        <f t="shared" si="0"/>
        <v>151.73999999999998</v>
      </c>
      <c r="I60" s="167">
        <v>1120</v>
      </c>
    </row>
    <row r="61" spans="1:9" ht="27.75" customHeight="1">
      <c r="A61" s="156">
        <v>48</v>
      </c>
      <c r="B61" s="5" t="s">
        <v>322</v>
      </c>
      <c r="C61" s="175">
        <v>8</v>
      </c>
      <c r="D61" s="176" t="s">
        <v>305</v>
      </c>
      <c r="E61" s="177" t="s">
        <v>14</v>
      </c>
      <c r="F61" s="178">
        <v>1328.25</v>
      </c>
      <c r="G61" s="161">
        <v>1394</v>
      </c>
      <c r="H61" s="162">
        <f t="shared" si="0"/>
        <v>250.92</v>
      </c>
      <c r="I61" s="161">
        <v>2070</v>
      </c>
    </row>
    <row r="62" spans="1:9" ht="15.75" customHeight="1">
      <c r="A62" s="156">
        <v>49</v>
      </c>
      <c r="B62" s="2" t="s">
        <v>321</v>
      </c>
      <c r="C62" s="163">
        <v>1</v>
      </c>
      <c r="D62" s="164" t="s">
        <v>113</v>
      </c>
      <c r="E62" s="165" t="s">
        <v>14</v>
      </c>
      <c r="F62" s="166">
        <v>12430</v>
      </c>
      <c r="G62" s="167">
        <v>13052</v>
      </c>
      <c r="H62" s="168">
        <f t="shared" si="0"/>
        <v>2349.36</v>
      </c>
      <c r="I62" s="167">
        <v>17800</v>
      </c>
    </row>
    <row r="63" spans="1:9" ht="15.75">
      <c r="A63" s="156">
        <v>50</v>
      </c>
      <c r="B63" s="2" t="s">
        <v>320</v>
      </c>
      <c r="C63" s="163">
        <v>8</v>
      </c>
      <c r="D63" s="164" t="s">
        <v>114</v>
      </c>
      <c r="E63" s="165" t="s">
        <v>14</v>
      </c>
      <c r="F63" s="166">
        <v>12</v>
      </c>
      <c r="G63" s="167">
        <v>43.05</v>
      </c>
      <c r="H63" s="168">
        <f t="shared" si="0"/>
        <v>7.748999999999999</v>
      </c>
      <c r="I63" s="167">
        <v>50.8</v>
      </c>
    </row>
    <row r="64" spans="1:9" ht="15.75">
      <c r="A64" s="156">
        <v>51</v>
      </c>
      <c r="B64" s="2" t="s">
        <v>319</v>
      </c>
      <c r="C64" s="163">
        <v>15</v>
      </c>
      <c r="D64" s="164" t="s">
        <v>115</v>
      </c>
      <c r="E64" s="165" t="s">
        <v>14</v>
      </c>
      <c r="F64" s="166">
        <v>350</v>
      </c>
      <c r="G64" s="167">
        <v>367</v>
      </c>
      <c r="H64" s="168">
        <f t="shared" si="0"/>
        <v>66.06</v>
      </c>
      <c r="I64" s="167">
        <v>595</v>
      </c>
    </row>
    <row r="65" spans="1:9" ht="15.75">
      <c r="A65" s="156">
        <v>52</v>
      </c>
      <c r="B65" s="2" t="s">
        <v>116</v>
      </c>
      <c r="C65" s="163">
        <v>8</v>
      </c>
      <c r="D65" s="164" t="s">
        <v>117</v>
      </c>
      <c r="E65" s="165" t="s">
        <v>14</v>
      </c>
      <c r="F65" s="166">
        <v>605</v>
      </c>
      <c r="G65" s="167">
        <v>696</v>
      </c>
      <c r="H65" s="168">
        <f t="shared" si="0"/>
        <v>125.28</v>
      </c>
      <c r="I65" s="167">
        <v>1115</v>
      </c>
    </row>
    <row r="66" spans="1:9" ht="15.75">
      <c r="A66" s="156">
        <v>53</v>
      </c>
      <c r="B66" s="3" t="s">
        <v>118</v>
      </c>
      <c r="C66" s="169">
        <v>8</v>
      </c>
      <c r="D66" s="170" t="s">
        <v>119</v>
      </c>
      <c r="E66" s="171" t="s">
        <v>14</v>
      </c>
      <c r="F66" s="172">
        <v>245</v>
      </c>
      <c r="G66" s="167">
        <v>442</v>
      </c>
      <c r="H66" s="168">
        <f t="shared" si="0"/>
        <v>79.56</v>
      </c>
      <c r="I66" s="167">
        <v>550</v>
      </c>
    </row>
    <row r="67" spans="1:9" ht="15.75">
      <c r="A67" s="156">
        <v>54</v>
      </c>
      <c r="B67" s="4" t="s">
        <v>120</v>
      </c>
      <c r="C67" s="169"/>
      <c r="D67" s="170" t="s">
        <v>121</v>
      </c>
      <c r="E67" s="171" t="s">
        <v>14</v>
      </c>
      <c r="F67" s="172"/>
      <c r="G67" s="167">
        <v>363</v>
      </c>
      <c r="H67" s="168">
        <f t="shared" si="0"/>
        <v>65.34</v>
      </c>
      <c r="I67" s="167">
        <v>471.2</v>
      </c>
    </row>
    <row r="68" spans="1:9" ht="15.75">
      <c r="A68" s="156">
        <v>55</v>
      </c>
      <c r="B68" s="3" t="s">
        <v>318</v>
      </c>
      <c r="C68" s="169">
        <v>1</v>
      </c>
      <c r="D68" s="170" t="s">
        <v>119</v>
      </c>
      <c r="E68" s="171" t="s">
        <v>14</v>
      </c>
      <c r="F68" s="172">
        <v>217</v>
      </c>
      <c r="G68" s="167">
        <v>302</v>
      </c>
      <c r="H68" s="168">
        <f t="shared" si="0"/>
        <v>54.36</v>
      </c>
      <c r="I68" s="167">
        <v>392</v>
      </c>
    </row>
    <row r="69" spans="1:9" ht="15.75" customHeight="1">
      <c r="A69" s="156">
        <v>56</v>
      </c>
      <c r="B69" s="2" t="s">
        <v>317</v>
      </c>
      <c r="C69" s="163">
        <v>1</v>
      </c>
      <c r="D69" s="164" t="s">
        <v>122</v>
      </c>
      <c r="E69" s="165" t="s">
        <v>14</v>
      </c>
      <c r="F69" s="166">
        <v>1573</v>
      </c>
      <c r="G69" s="167">
        <v>1652</v>
      </c>
      <c r="H69" s="168">
        <f t="shared" si="0"/>
        <v>297.36</v>
      </c>
      <c r="I69" s="167">
        <v>2150</v>
      </c>
    </row>
    <row r="70" spans="1:9" ht="15.75" customHeight="1">
      <c r="A70" s="156">
        <v>57</v>
      </c>
      <c r="B70" s="2" t="s">
        <v>123</v>
      </c>
      <c r="C70" s="163">
        <v>2</v>
      </c>
      <c r="D70" s="164" t="s">
        <v>124</v>
      </c>
      <c r="E70" s="165" t="s">
        <v>14</v>
      </c>
      <c r="F70" s="166">
        <v>11715</v>
      </c>
      <c r="G70" s="167">
        <v>12300</v>
      </c>
      <c r="H70" s="168">
        <f t="shared" si="0"/>
        <v>2214</v>
      </c>
      <c r="I70" s="167">
        <v>15820</v>
      </c>
    </row>
    <row r="71" spans="1:9" ht="15.75">
      <c r="A71" s="156">
        <v>58</v>
      </c>
      <c r="B71" s="2" t="s">
        <v>316</v>
      </c>
      <c r="C71" s="163">
        <v>40</v>
      </c>
      <c r="D71" s="164" t="s">
        <v>125</v>
      </c>
      <c r="E71" s="165" t="s">
        <v>14</v>
      </c>
      <c r="F71" s="166">
        <v>80</v>
      </c>
      <c r="G71" s="167">
        <v>119</v>
      </c>
      <c r="H71" s="168">
        <f t="shared" si="0"/>
        <v>21.419999999999998</v>
      </c>
      <c r="I71" s="167">
        <v>210</v>
      </c>
    </row>
    <row r="72" spans="1:9" ht="15.75">
      <c r="A72" s="156">
        <v>59</v>
      </c>
      <c r="B72" s="3" t="s">
        <v>126</v>
      </c>
      <c r="C72" s="169">
        <v>4</v>
      </c>
      <c r="D72" s="170" t="s">
        <v>125</v>
      </c>
      <c r="E72" s="171" t="s">
        <v>14</v>
      </c>
      <c r="F72" s="172">
        <v>77</v>
      </c>
      <c r="G72" s="167">
        <v>80</v>
      </c>
      <c r="H72" s="168">
        <f t="shared" si="0"/>
        <v>14.399999999999999</v>
      </c>
      <c r="I72" s="167">
        <v>102</v>
      </c>
    </row>
    <row r="73" spans="1:9" ht="15.75">
      <c r="A73" s="156">
        <v>60</v>
      </c>
      <c r="B73" s="3" t="s">
        <v>315</v>
      </c>
      <c r="C73" s="169">
        <v>80</v>
      </c>
      <c r="D73" s="170" t="s">
        <v>127</v>
      </c>
      <c r="E73" s="171" t="s">
        <v>14</v>
      </c>
      <c r="F73" s="172">
        <v>8</v>
      </c>
      <c r="G73" s="167">
        <v>30</v>
      </c>
      <c r="H73" s="168">
        <f t="shared" si="0"/>
        <v>5.3999999999999995</v>
      </c>
      <c r="I73" s="167">
        <v>41.86</v>
      </c>
    </row>
    <row r="74" spans="1:9" ht="15.75" customHeight="1">
      <c r="A74" s="156">
        <v>61</v>
      </c>
      <c r="B74" s="3" t="s">
        <v>314</v>
      </c>
      <c r="C74" s="169">
        <v>1</v>
      </c>
      <c r="D74" s="170" t="s">
        <v>128</v>
      </c>
      <c r="E74" s="171" t="s">
        <v>14</v>
      </c>
      <c r="F74" s="172">
        <v>6996</v>
      </c>
      <c r="G74" s="167">
        <v>8080</v>
      </c>
      <c r="H74" s="168">
        <f t="shared" si="0"/>
        <v>1454.3999999999999</v>
      </c>
      <c r="I74" s="167">
        <v>11456</v>
      </c>
    </row>
    <row r="75" spans="1:9" ht="15.75" customHeight="1">
      <c r="A75" s="156">
        <v>62</v>
      </c>
      <c r="B75" s="3" t="s">
        <v>313</v>
      </c>
      <c r="C75" s="163">
        <v>3</v>
      </c>
      <c r="D75" s="164" t="s">
        <v>129</v>
      </c>
      <c r="E75" s="165" t="s">
        <v>14</v>
      </c>
      <c r="F75" s="166">
        <v>695</v>
      </c>
      <c r="G75" s="167">
        <v>730</v>
      </c>
      <c r="H75" s="168">
        <f t="shared" si="0"/>
        <v>131.4</v>
      </c>
      <c r="I75" s="167">
        <v>1039.5</v>
      </c>
    </row>
    <row r="76" spans="1:9" ht="15.75" customHeight="1">
      <c r="A76" s="156">
        <v>63</v>
      </c>
      <c r="B76" s="2" t="s">
        <v>130</v>
      </c>
      <c r="C76" s="163">
        <v>4</v>
      </c>
      <c r="D76" s="164" t="s">
        <v>131</v>
      </c>
      <c r="E76" s="165" t="s">
        <v>14</v>
      </c>
      <c r="F76" s="166">
        <v>610.4</v>
      </c>
      <c r="G76" s="167">
        <v>640</v>
      </c>
      <c r="H76" s="168">
        <f t="shared" si="0"/>
        <v>115.19999999999999</v>
      </c>
      <c r="I76" s="167">
        <v>897.45</v>
      </c>
    </row>
    <row r="77" spans="1:9" ht="15.75" customHeight="1">
      <c r="A77" s="156">
        <v>64</v>
      </c>
      <c r="B77" s="2" t="s">
        <v>132</v>
      </c>
      <c r="C77" s="163">
        <v>4</v>
      </c>
      <c r="D77" s="164" t="s">
        <v>133</v>
      </c>
      <c r="E77" s="165" t="s">
        <v>14</v>
      </c>
      <c r="F77" s="166">
        <v>644</v>
      </c>
      <c r="G77" s="167">
        <v>676</v>
      </c>
      <c r="H77" s="168">
        <f t="shared" si="0"/>
        <v>121.67999999999999</v>
      </c>
      <c r="I77" s="167">
        <v>1008.76</v>
      </c>
    </row>
    <row r="78" spans="1:9" ht="15.75" customHeight="1">
      <c r="A78" s="156">
        <v>65</v>
      </c>
      <c r="B78" s="3" t="s">
        <v>312</v>
      </c>
      <c r="C78" s="169">
        <v>1</v>
      </c>
      <c r="D78" s="170" t="s">
        <v>134</v>
      </c>
      <c r="E78" s="171" t="s">
        <v>14</v>
      </c>
      <c r="F78" s="172">
        <v>10725</v>
      </c>
      <c r="G78" s="167">
        <v>14750</v>
      </c>
      <c r="H78" s="168">
        <f aca="true" t="shared" si="1" ref="H78:H94">G78*0.18</f>
        <v>2655</v>
      </c>
      <c r="I78" s="167">
        <v>17676</v>
      </c>
    </row>
    <row r="79" spans="1:9" ht="15.75" customHeight="1">
      <c r="A79" s="156">
        <v>66</v>
      </c>
      <c r="B79" s="3" t="s">
        <v>135</v>
      </c>
      <c r="C79" s="169">
        <v>1</v>
      </c>
      <c r="D79" s="170" t="s">
        <v>136</v>
      </c>
      <c r="E79" s="171" t="s">
        <v>14</v>
      </c>
      <c r="F79" s="172">
        <v>1673</v>
      </c>
      <c r="G79" s="167">
        <v>1932</v>
      </c>
      <c r="H79" s="168">
        <f t="shared" si="1"/>
        <v>347.76</v>
      </c>
      <c r="I79" s="167">
        <v>2507.74</v>
      </c>
    </row>
    <row r="80" spans="1:9" ht="15.75" customHeight="1">
      <c r="A80" s="156">
        <v>67</v>
      </c>
      <c r="B80" s="2" t="s">
        <v>311</v>
      </c>
      <c r="C80" s="163">
        <v>1</v>
      </c>
      <c r="D80" s="164" t="s">
        <v>137</v>
      </c>
      <c r="E80" s="165" t="s">
        <v>14</v>
      </c>
      <c r="F80" s="166">
        <v>10527</v>
      </c>
      <c r="G80" s="167">
        <v>11053</v>
      </c>
      <c r="H80" s="168">
        <f t="shared" si="1"/>
        <v>1989.54</v>
      </c>
      <c r="I80" s="167">
        <v>15122</v>
      </c>
    </row>
    <row r="81" spans="1:9" ht="15.75" customHeight="1">
      <c r="A81" s="156">
        <v>68</v>
      </c>
      <c r="B81" s="2" t="s">
        <v>138</v>
      </c>
      <c r="C81" s="163">
        <v>1</v>
      </c>
      <c r="D81" s="164" t="s">
        <v>95</v>
      </c>
      <c r="E81" s="165" t="s">
        <v>14</v>
      </c>
      <c r="F81" s="166">
        <v>3510</v>
      </c>
      <c r="G81" s="167">
        <v>4128</v>
      </c>
      <c r="H81" s="168">
        <f t="shared" si="1"/>
        <v>743.04</v>
      </c>
      <c r="I81" s="167">
        <v>5546.46</v>
      </c>
    </row>
    <row r="82" spans="1:9" ht="15.75" customHeight="1">
      <c r="A82" s="156">
        <v>69</v>
      </c>
      <c r="B82" s="4" t="s">
        <v>139</v>
      </c>
      <c r="C82" s="169">
        <v>1</v>
      </c>
      <c r="D82" s="170" t="s">
        <v>140</v>
      </c>
      <c r="E82" s="171" t="s">
        <v>14</v>
      </c>
      <c r="F82" s="172">
        <v>31616</v>
      </c>
      <c r="G82" s="173">
        <v>43903</v>
      </c>
      <c r="H82" s="168">
        <f t="shared" si="1"/>
        <v>7902.54</v>
      </c>
      <c r="I82" s="167">
        <v>58000</v>
      </c>
    </row>
    <row r="83" spans="1:9" ht="15.75" customHeight="1">
      <c r="A83" s="156">
        <v>70</v>
      </c>
      <c r="B83" s="2" t="s">
        <v>141</v>
      </c>
      <c r="C83" s="163"/>
      <c r="D83" s="164" t="s">
        <v>306</v>
      </c>
      <c r="E83" s="165" t="s">
        <v>14</v>
      </c>
      <c r="F83" s="166">
        <v>1131.03</v>
      </c>
      <c r="G83" s="167">
        <v>1357.35</v>
      </c>
      <c r="H83" s="168">
        <f t="shared" si="1"/>
        <v>244.32299999999998</v>
      </c>
      <c r="I83" s="167">
        <v>1601.68</v>
      </c>
    </row>
    <row r="84" spans="1:9" ht="15.75">
      <c r="A84" s="156">
        <v>71</v>
      </c>
      <c r="B84" s="2" t="s">
        <v>142</v>
      </c>
      <c r="C84" s="163">
        <v>1</v>
      </c>
      <c r="D84" s="164" t="s">
        <v>78</v>
      </c>
      <c r="E84" s="165" t="s">
        <v>14</v>
      </c>
      <c r="F84" s="166">
        <v>290</v>
      </c>
      <c r="G84" s="167">
        <v>386</v>
      </c>
      <c r="H84" s="168">
        <f t="shared" si="1"/>
        <v>69.48</v>
      </c>
      <c r="I84" s="167">
        <v>501</v>
      </c>
    </row>
    <row r="85" spans="1:9" ht="15.75">
      <c r="A85" s="156">
        <v>72</v>
      </c>
      <c r="B85" s="3" t="s">
        <v>143</v>
      </c>
      <c r="C85" s="169"/>
      <c r="D85" s="170" t="s">
        <v>144</v>
      </c>
      <c r="E85" s="171" t="s">
        <v>14</v>
      </c>
      <c r="F85" s="172">
        <v>3465</v>
      </c>
      <c r="G85" s="167">
        <v>3638</v>
      </c>
      <c r="H85" s="168">
        <f t="shared" si="1"/>
        <v>654.84</v>
      </c>
      <c r="I85" s="167">
        <v>5130</v>
      </c>
    </row>
    <row r="86" spans="1:9" ht="29.25" customHeight="1">
      <c r="A86" s="156">
        <v>73</v>
      </c>
      <c r="B86" s="3" t="s">
        <v>145</v>
      </c>
      <c r="C86" s="169">
        <v>1</v>
      </c>
      <c r="D86" s="170" t="s">
        <v>146</v>
      </c>
      <c r="E86" s="171" t="s">
        <v>14</v>
      </c>
      <c r="F86" s="172">
        <v>2450</v>
      </c>
      <c r="G86" s="167">
        <v>3670</v>
      </c>
      <c r="H86" s="168">
        <f t="shared" si="1"/>
        <v>660.6</v>
      </c>
      <c r="I86" s="167">
        <v>4763.66</v>
      </c>
    </row>
    <row r="87" spans="1:9" ht="15.75" customHeight="1">
      <c r="A87" s="156">
        <v>74</v>
      </c>
      <c r="B87" s="3" t="s">
        <v>147</v>
      </c>
      <c r="C87" s="169">
        <v>1</v>
      </c>
      <c r="D87" s="170" t="s">
        <v>148</v>
      </c>
      <c r="E87" s="171" t="s">
        <v>14</v>
      </c>
      <c r="F87" s="172">
        <v>5870</v>
      </c>
      <c r="G87" s="167">
        <v>7817</v>
      </c>
      <c r="H87" s="168">
        <f t="shared" si="1"/>
        <v>1407.06</v>
      </c>
      <c r="I87" s="167">
        <v>10146.45</v>
      </c>
    </row>
    <row r="88" spans="1:9" ht="15.75" customHeight="1">
      <c r="A88" s="156">
        <v>75</v>
      </c>
      <c r="B88" s="3" t="s">
        <v>149</v>
      </c>
      <c r="C88" s="169" t="s">
        <v>66</v>
      </c>
      <c r="D88" s="170" t="s">
        <v>150</v>
      </c>
      <c r="E88" s="171" t="s">
        <v>14</v>
      </c>
      <c r="F88" s="172">
        <v>115</v>
      </c>
      <c r="G88" s="167">
        <v>145</v>
      </c>
      <c r="H88" s="168">
        <f t="shared" si="1"/>
        <v>26.099999999999998</v>
      </c>
      <c r="I88" s="167">
        <v>188</v>
      </c>
    </row>
    <row r="89" spans="1:9" ht="15.75">
      <c r="A89" s="156">
        <v>76</v>
      </c>
      <c r="B89" s="2" t="s">
        <v>151</v>
      </c>
      <c r="C89" s="163">
        <v>1</v>
      </c>
      <c r="D89" s="164" t="s">
        <v>152</v>
      </c>
      <c r="E89" s="165" t="s">
        <v>14</v>
      </c>
      <c r="F89" s="166">
        <v>6263.25</v>
      </c>
      <c r="G89" s="167">
        <v>6576</v>
      </c>
      <c r="H89" s="168">
        <f t="shared" si="1"/>
        <v>1183.68</v>
      </c>
      <c r="I89" s="167">
        <v>8535.65</v>
      </c>
    </row>
    <row r="90" spans="1:9" ht="15.75">
      <c r="A90" s="156">
        <v>77</v>
      </c>
      <c r="B90" s="4" t="s">
        <v>153</v>
      </c>
      <c r="C90" s="163"/>
      <c r="D90" s="164" t="s">
        <v>154</v>
      </c>
      <c r="E90" s="165" t="s">
        <v>14</v>
      </c>
      <c r="F90" s="166"/>
      <c r="G90" s="167">
        <v>280</v>
      </c>
      <c r="H90" s="168">
        <f t="shared" si="1"/>
        <v>50.4</v>
      </c>
      <c r="I90" s="167">
        <v>363.44</v>
      </c>
    </row>
    <row r="91" spans="1:9" ht="15.75">
      <c r="A91" s="156">
        <v>78</v>
      </c>
      <c r="B91" s="4" t="s">
        <v>155</v>
      </c>
      <c r="C91" s="163"/>
      <c r="D91" s="164" t="s">
        <v>156</v>
      </c>
      <c r="E91" s="165" t="s">
        <v>14</v>
      </c>
      <c r="F91" s="166"/>
      <c r="G91" s="167">
        <v>297</v>
      </c>
      <c r="H91" s="168">
        <f t="shared" si="1"/>
        <v>53.46</v>
      </c>
      <c r="I91" s="167">
        <v>385.5</v>
      </c>
    </row>
    <row r="92" spans="1:9" ht="15.75">
      <c r="A92" s="179">
        <v>79</v>
      </c>
      <c r="B92" s="3" t="s">
        <v>157</v>
      </c>
      <c r="C92" s="169">
        <v>1</v>
      </c>
      <c r="D92" s="170" t="s">
        <v>158</v>
      </c>
      <c r="E92" s="171" t="s">
        <v>14</v>
      </c>
      <c r="F92" s="172">
        <v>315</v>
      </c>
      <c r="G92" s="167">
        <v>364</v>
      </c>
      <c r="H92" s="168">
        <f t="shared" si="1"/>
        <v>65.52</v>
      </c>
      <c r="I92" s="167">
        <v>472.47</v>
      </c>
    </row>
    <row r="93" spans="1:9" ht="15.75" customHeight="1">
      <c r="A93" s="156">
        <v>80</v>
      </c>
      <c r="B93" s="3" t="s">
        <v>310</v>
      </c>
      <c r="C93" s="169">
        <v>1</v>
      </c>
      <c r="D93" s="170" t="s">
        <v>159</v>
      </c>
      <c r="E93" s="171" t="s">
        <v>14</v>
      </c>
      <c r="F93" s="172">
        <v>2942.5</v>
      </c>
      <c r="G93" s="167">
        <v>3553</v>
      </c>
      <c r="H93" s="168">
        <f t="shared" si="1"/>
        <v>639.54</v>
      </c>
      <c r="I93" s="167">
        <v>4392</v>
      </c>
    </row>
    <row r="94" spans="1:9" ht="15.75">
      <c r="A94" s="180">
        <v>81</v>
      </c>
      <c r="B94" s="181" t="s">
        <v>356</v>
      </c>
      <c r="C94" s="182">
        <v>1</v>
      </c>
      <c r="D94" s="183" t="s">
        <v>357</v>
      </c>
      <c r="E94" s="183" t="s">
        <v>14</v>
      </c>
      <c r="F94" s="184"/>
      <c r="G94" s="185">
        <v>13389.83</v>
      </c>
      <c r="H94" s="168">
        <f t="shared" si="1"/>
        <v>2410.1693999999998</v>
      </c>
      <c r="I94" s="185">
        <v>15800</v>
      </c>
    </row>
  </sheetData>
  <sheetProtection/>
  <mergeCells count="6">
    <mergeCell ref="C7:I7"/>
    <mergeCell ref="C2:I2"/>
    <mergeCell ref="C5:I5"/>
    <mergeCell ref="C6:I6"/>
    <mergeCell ref="C3:N3"/>
    <mergeCell ref="C4:G4"/>
  </mergeCells>
  <hyperlinks>
    <hyperlink ref="C6" r:id="rId1" display="http://selmas.ru"/>
  </hyperlinks>
  <printOptions/>
  <pageMargins left="0" right="0" top="0.7480314960629921" bottom="0.7480314960629921" header="0.31496062992125984" footer="0.31496062992125984"/>
  <pageSetup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2013-01-31T11:16:25Z</cp:lastPrinted>
  <dcterms:created xsi:type="dcterms:W3CDTF">1996-10-08T23:32:33Z</dcterms:created>
  <dcterms:modified xsi:type="dcterms:W3CDTF">2013-03-20T05:14:04Z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